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HARED\Conservation Program\Matching Grant Program\FUNDING CYCLES\2024\Evaluations\"/>
    </mc:Choice>
  </mc:AlternateContent>
  <xr:revisionPtr revIDLastSave="0" documentId="8_{1337147A-D467-4A15-A7E0-797B6E305DE2}" xr6:coauthVersionLast="47" xr6:coauthVersionMax="47" xr10:uidLastSave="{00000000-0000-0000-0000-000000000000}"/>
  <bookViews>
    <workbookView xWindow="-120" yWindow="-120" windowWidth="29040" windowHeight="15840" xr2:uid="{09C10A06-15FA-423E-B435-CAA412266F77}"/>
  </bookViews>
  <sheets>
    <sheet name="STAFF RECO" sheetId="1" r:id="rId1"/>
    <sheet name="AC MGP COMM RECO" sheetId="11" r:id="rId2"/>
    <sheet name="FOC MGP COMM RECO" sheetId="10" r:id="rId3"/>
    <sheet name="1. Graton Town Sq Budget" sheetId="4" r:id="rId4"/>
    <sheet name="2. Colgan Creek Budget" sheetId="3" r:id="rId5"/>
    <sheet name="3. Mark W Area Pk Budget" sheetId="6" r:id="rId6"/>
    <sheet name="4.Tom Schopflin Fld Ph2 Budget" sheetId="9" r:id="rId7"/>
    <sheet name="5. Los Guilicos Budget" sheetId="5" r:id="rId8"/>
    <sheet name="6.Russian Rvr Cmty Pk Budget" sheetId="8" r:id="rId9"/>
    <sheet name="7.Occidental Comm Plaza Budget" sheetId="7" r:id="rId10"/>
  </sheets>
  <externalReferences>
    <externalReference r:id="rId11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" i="11" l="1"/>
  <c r="O11" i="11" s="1"/>
  <c r="L9" i="11"/>
  <c r="L11" i="11" s="1"/>
  <c r="P8" i="11"/>
  <c r="N8" i="11"/>
  <c r="K8" i="11"/>
  <c r="F8" i="11"/>
  <c r="E8" i="11"/>
  <c r="D8" i="11"/>
  <c r="C8" i="11"/>
  <c r="S7" i="11"/>
  <c r="P7" i="11"/>
  <c r="N7" i="11"/>
  <c r="E7" i="11"/>
  <c r="D7" i="11"/>
  <c r="C7" i="11"/>
  <c r="P6" i="11"/>
  <c r="N6" i="11"/>
  <c r="F6" i="11"/>
  <c r="E6" i="11"/>
  <c r="D6" i="11"/>
  <c r="C6" i="11"/>
  <c r="P5" i="11"/>
  <c r="N5" i="11"/>
  <c r="P4" i="11"/>
  <c r="N4" i="11"/>
  <c r="K4" i="11"/>
  <c r="F4" i="11"/>
  <c r="E4" i="11"/>
  <c r="D4" i="11"/>
  <c r="C4" i="11"/>
  <c r="P3" i="11"/>
  <c r="N3" i="11"/>
  <c r="K3" i="11"/>
  <c r="F3" i="11"/>
  <c r="E3" i="11"/>
  <c r="D3" i="11"/>
  <c r="C3" i="11"/>
  <c r="P2" i="11"/>
  <c r="N2" i="11"/>
  <c r="F2" i="11"/>
  <c r="E2" i="11"/>
  <c r="D2" i="11"/>
  <c r="C2" i="11"/>
  <c r="O10" i="10"/>
  <c r="L9" i="10"/>
  <c r="L11" i="10" s="1"/>
  <c r="P8" i="10"/>
  <c r="N8" i="10"/>
  <c r="K8" i="10"/>
  <c r="F8" i="10"/>
  <c r="E8" i="10"/>
  <c r="D8" i="10"/>
  <c r="C8" i="10"/>
  <c r="P7" i="10"/>
  <c r="N7" i="10"/>
  <c r="E7" i="10"/>
  <c r="D7" i="10"/>
  <c r="C7" i="10"/>
  <c r="P6" i="10"/>
  <c r="N6" i="10"/>
  <c r="F6" i="10"/>
  <c r="E6" i="10"/>
  <c r="D6" i="10"/>
  <c r="C6" i="10"/>
  <c r="P5" i="10"/>
  <c r="N5" i="10"/>
  <c r="P4" i="10"/>
  <c r="N4" i="10"/>
  <c r="K4" i="10"/>
  <c r="F4" i="10"/>
  <c r="E4" i="10"/>
  <c r="D4" i="10"/>
  <c r="C4" i="10"/>
  <c r="P3" i="10"/>
  <c r="N3" i="10"/>
  <c r="K3" i="10"/>
  <c r="F3" i="10"/>
  <c r="E3" i="10"/>
  <c r="D3" i="10"/>
  <c r="C3" i="10"/>
  <c r="O2" i="10"/>
  <c r="P2" i="10" s="1"/>
  <c r="N2" i="10"/>
  <c r="F2" i="10"/>
  <c r="E2" i="10"/>
  <c r="D2" i="10"/>
  <c r="C2" i="10"/>
  <c r="G21" i="3"/>
  <c r="F14" i="9"/>
  <c r="B14" i="9"/>
  <c r="J13" i="9"/>
  <c r="E13" i="9"/>
  <c r="C13" i="9"/>
  <c r="G13" i="9" s="1"/>
  <c r="J10" i="9"/>
  <c r="XFD10" i="9" s="1"/>
  <c r="C10" i="9"/>
  <c r="G10" i="9" s="1"/>
  <c r="B10" i="9"/>
  <c r="E9" i="9"/>
  <c r="D9" i="9"/>
  <c r="E8" i="9"/>
  <c r="E10" i="9" s="1"/>
  <c r="D8" i="9"/>
  <c r="D10" i="9" s="1"/>
  <c r="H10" i="9" s="1"/>
  <c r="J6" i="9"/>
  <c r="D6" i="9"/>
  <c r="C6" i="9"/>
  <c r="B6" i="9"/>
  <c r="E5" i="9"/>
  <c r="E6" i="9" s="1"/>
  <c r="D5" i="9"/>
  <c r="J3" i="9"/>
  <c r="G3" i="9"/>
  <c r="E3" i="9"/>
  <c r="D3" i="9"/>
  <c r="E2" i="9"/>
  <c r="F20" i="8"/>
  <c r="E19" i="8"/>
  <c r="C19" i="8"/>
  <c r="C16" i="8"/>
  <c r="B16" i="8"/>
  <c r="E15" i="8"/>
  <c r="D15" i="8"/>
  <c r="E14" i="8"/>
  <c r="D14" i="8"/>
  <c r="E13" i="8"/>
  <c r="E16" i="8" s="1"/>
  <c r="D13" i="8"/>
  <c r="D16" i="8" s="1"/>
  <c r="C11" i="8"/>
  <c r="B11" i="8"/>
  <c r="B20" i="8" s="1"/>
  <c r="E10" i="8"/>
  <c r="D10" i="8"/>
  <c r="E9" i="8"/>
  <c r="D9" i="8"/>
  <c r="E8" i="8"/>
  <c r="E11" i="8" s="1"/>
  <c r="D8" i="8"/>
  <c r="D11" i="8" s="1"/>
  <c r="H6" i="8"/>
  <c r="C6" i="8"/>
  <c r="B6" i="8"/>
  <c r="D4" i="8"/>
  <c r="E3" i="8"/>
  <c r="D3" i="8"/>
  <c r="E2" i="8"/>
  <c r="F20" i="7"/>
  <c r="E19" i="7"/>
  <c r="D19" i="7"/>
  <c r="C19" i="7"/>
  <c r="C16" i="7"/>
  <c r="B16" i="7"/>
  <c r="E15" i="7"/>
  <c r="D15" i="7"/>
  <c r="E14" i="7"/>
  <c r="D14" i="7"/>
  <c r="E13" i="7"/>
  <c r="E16" i="7" s="1"/>
  <c r="D13" i="7"/>
  <c r="D16" i="7" s="1"/>
  <c r="H16" i="7" s="1"/>
  <c r="C11" i="7"/>
  <c r="B11" i="7"/>
  <c r="E10" i="7"/>
  <c r="D10" i="7"/>
  <c r="E9" i="7"/>
  <c r="D9" i="7"/>
  <c r="D8" i="7"/>
  <c r="D11" i="7" s="1"/>
  <c r="H6" i="7"/>
  <c r="C6" i="7"/>
  <c r="B6" i="7"/>
  <c r="B20" i="7" s="1"/>
  <c r="E3" i="7"/>
  <c r="D3" i="7"/>
  <c r="E2" i="7"/>
  <c r="F29" i="6"/>
  <c r="C29" i="6"/>
  <c r="G29" i="6" s="1"/>
  <c r="E28" i="6"/>
  <c r="D28" i="6"/>
  <c r="C26" i="6"/>
  <c r="B26" i="6"/>
  <c r="B30" i="6" s="1"/>
  <c r="E25" i="6"/>
  <c r="D25" i="6"/>
  <c r="F24" i="6"/>
  <c r="F26" i="6" s="1"/>
  <c r="F30" i="6" s="1"/>
  <c r="D24" i="6"/>
  <c r="E23" i="6"/>
  <c r="D23" i="6"/>
  <c r="E22" i="6"/>
  <c r="D22" i="6"/>
  <c r="E21" i="6"/>
  <c r="D21" i="6"/>
  <c r="E20" i="6"/>
  <c r="D20" i="6"/>
  <c r="E19" i="6"/>
  <c r="D19" i="6"/>
  <c r="E18" i="6"/>
  <c r="D18" i="6"/>
  <c r="D26" i="6" s="1"/>
  <c r="E17" i="6"/>
  <c r="E26" i="6" s="1"/>
  <c r="D17" i="6"/>
  <c r="C15" i="6"/>
  <c r="B15" i="6"/>
  <c r="E14" i="6"/>
  <c r="D14" i="6"/>
  <c r="E13" i="6"/>
  <c r="D13" i="6"/>
  <c r="E12" i="6"/>
  <c r="D12" i="6"/>
  <c r="E11" i="6"/>
  <c r="D11" i="6"/>
  <c r="E10" i="6"/>
  <c r="D10" i="6"/>
  <c r="E9" i="6"/>
  <c r="D9" i="6"/>
  <c r="E8" i="6"/>
  <c r="D8" i="6"/>
  <c r="D15" i="6" s="1"/>
  <c r="E7" i="6"/>
  <c r="E15" i="6" s="1"/>
  <c r="D7" i="6"/>
  <c r="E6" i="6"/>
  <c r="D6" i="6"/>
  <c r="H4" i="6"/>
  <c r="E4" i="6"/>
  <c r="C4" i="6"/>
  <c r="D4" i="6" s="1"/>
  <c r="B4" i="6"/>
  <c r="J4" i="6" s="1"/>
  <c r="E3" i="6"/>
  <c r="D3" i="6"/>
  <c r="E2" i="6"/>
  <c r="C18" i="5"/>
  <c r="F18" i="5" s="1"/>
  <c r="F17" i="5"/>
  <c r="D17" i="5"/>
  <c r="E15" i="5"/>
  <c r="C15" i="5"/>
  <c r="B15" i="5"/>
  <c r="F14" i="5"/>
  <c r="D14" i="5"/>
  <c r="F13" i="5"/>
  <c r="D13" i="5"/>
  <c r="F12" i="5"/>
  <c r="F15" i="5" s="1"/>
  <c r="D12" i="5"/>
  <c r="D15" i="5" s="1"/>
  <c r="H15" i="5" s="1"/>
  <c r="C9" i="5"/>
  <c r="F9" i="5" s="1"/>
  <c r="F19" i="5" s="1"/>
  <c r="B9" i="5"/>
  <c r="B19" i="5" s="1"/>
  <c r="F8" i="5"/>
  <c r="D8" i="5"/>
  <c r="D7" i="5"/>
  <c r="D9" i="5" s="1"/>
  <c r="H9" i="5" s="1"/>
  <c r="F6" i="5"/>
  <c r="D6" i="5"/>
  <c r="C4" i="5"/>
  <c r="B4" i="5"/>
  <c r="D3" i="5"/>
  <c r="E2" i="5"/>
  <c r="F19" i="4"/>
  <c r="C18" i="4"/>
  <c r="E17" i="4"/>
  <c r="D17" i="4"/>
  <c r="F15" i="4"/>
  <c r="C15" i="4"/>
  <c r="H15" i="4" s="1"/>
  <c r="B15" i="4"/>
  <c r="F14" i="4"/>
  <c r="D14" i="4"/>
  <c r="F13" i="4"/>
  <c r="D13" i="4"/>
  <c r="E12" i="4"/>
  <c r="E15" i="4" s="1"/>
  <c r="D12" i="4"/>
  <c r="D15" i="4" s="1"/>
  <c r="F9" i="4"/>
  <c r="C9" i="4"/>
  <c r="B9" i="4"/>
  <c r="F8" i="4"/>
  <c r="D8" i="4"/>
  <c r="D7" i="4"/>
  <c r="C7" i="4"/>
  <c r="E6" i="4"/>
  <c r="E9" i="4" s="1"/>
  <c r="D6" i="4"/>
  <c r="D9" i="4" s="1"/>
  <c r="C4" i="4"/>
  <c r="C19" i="4" s="1"/>
  <c r="B4" i="4"/>
  <c r="B19" i="4" s="1"/>
  <c r="D3" i="4"/>
  <c r="E2" i="4"/>
  <c r="C20" i="3"/>
  <c r="E19" i="3"/>
  <c r="D19" i="3"/>
  <c r="D17" i="3"/>
  <c r="C17" i="3"/>
  <c r="B17" i="3"/>
  <c r="E16" i="3"/>
  <c r="D16" i="3"/>
  <c r="E15" i="3"/>
  <c r="D15" i="3"/>
  <c r="E14" i="3"/>
  <c r="D14" i="3"/>
  <c r="C11" i="3"/>
  <c r="H11" i="3" s="1"/>
  <c r="B11" i="3"/>
  <c r="E10" i="3"/>
  <c r="D10" i="3"/>
  <c r="E9" i="3"/>
  <c r="D9" i="3"/>
  <c r="E8" i="3"/>
  <c r="D8" i="3"/>
  <c r="D11" i="3" s="1"/>
  <c r="C6" i="3"/>
  <c r="E6" i="3" s="1"/>
  <c r="B6" i="3"/>
  <c r="D6" i="3" s="1"/>
  <c r="E5" i="3"/>
  <c r="D5" i="3"/>
  <c r="D4" i="3"/>
  <c r="E4" i="3" s="1"/>
  <c r="D3" i="3"/>
  <c r="E3" i="3" s="1"/>
  <c r="E2" i="3"/>
  <c r="O9" i="10" l="1"/>
  <c r="O11" i="10" s="1"/>
  <c r="I6" i="9"/>
  <c r="D14" i="9"/>
  <c r="G6" i="9"/>
  <c r="C14" i="9"/>
  <c r="H6" i="9"/>
  <c r="D13" i="9"/>
  <c r="I13" i="9" s="1"/>
  <c r="E20" i="8"/>
  <c r="J6" i="8"/>
  <c r="J11" i="8"/>
  <c r="J16" i="8"/>
  <c r="XFD16" i="8" s="1"/>
  <c r="J19" i="8"/>
  <c r="G11" i="8"/>
  <c r="G16" i="8"/>
  <c r="G19" i="8"/>
  <c r="H16" i="8"/>
  <c r="D6" i="8"/>
  <c r="D20" i="8" s="1"/>
  <c r="E6" i="8"/>
  <c r="H11" i="8"/>
  <c r="G6" i="8"/>
  <c r="C20" i="8"/>
  <c r="D19" i="8"/>
  <c r="G16" i="7"/>
  <c r="J16" i="7"/>
  <c r="XFD16" i="7" s="1"/>
  <c r="J19" i="7"/>
  <c r="G19" i="7"/>
  <c r="J6" i="7"/>
  <c r="J11" i="7"/>
  <c r="G6" i="7"/>
  <c r="I11" i="7"/>
  <c r="E8" i="7"/>
  <c r="E11" i="7" s="1"/>
  <c r="E20" i="7" s="1"/>
  <c r="D6" i="7"/>
  <c r="D20" i="7" s="1"/>
  <c r="E6" i="7"/>
  <c r="H11" i="7"/>
  <c r="C20" i="7"/>
  <c r="G11" i="7"/>
  <c r="D30" i="6"/>
  <c r="E30" i="6"/>
  <c r="E31" i="6" s="1"/>
  <c r="J15" i="6"/>
  <c r="J26" i="6"/>
  <c r="J29" i="6"/>
  <c r="G4" i="6"/>
  <c r="H26" i="6"/>
  <c r="G15" i="6"/>
  <c r="H15" i="6"/>
  <c r="C30" i="6"/>
  <c r="I15" i="6" s="1"/>
  <c r="D29" i="6"/>
  <c r="G26" i="6"/>
  <c r="J18" i="5"/>
  <c r="G18" i="5"/>
  <c r="G9" i="5"/>
  <c r="J4" i="5"/>
  <c r="J9" i="5"/>
  <c r="J15" i="5"/>
  <c r="G15" i="5"/>
  <c r="I4" i="5"/>
  <c r="G4" i="5"/>
  <c r="C19" i="5"/>
  <c r="D18" i="5"/>
  <c r="D4" i="5"/>
  <c r="D19" i="5" s="1"/>
  <c r="E4" i="5"/>
  <c r="E19" i="5" s="1"/>
  <c r="E20" i="5" s="1"/>
  <c r="H4" i="5"/>
  <c r="J18" i="4"/>
  <c r="J4" i="4"/>
  <c r="I9" i="4"/>
  <c r="J15" i="4"/>
  <c r="J9" i="4"/>
  <c r="G18" i="4"/>
  <c r="C20" i="4"/>
  <c r="I4" i="4"/>
  <c r="I19" i="4" s="1"/>
  <c r="F20" i="4"/>
  <c r="D18" i="4"/>
  <c r="I18" i="4" s="1"/>
  <c r="D4" i="4"/>
  <c r="D19" i="4" s="1"/>
  <c r="G15" i="4"/>
  <c r="E18" i="4"/>
  <c r="E4" i="4"/>
  <c r="E19" i="4" s="1"/>
  <c r="E20" i="4" s="1"/>
  <c r="G4" i="4"/>
  <c r="H9" i="4"/>
  <c r="I15" i="4"/>
  <c r="H18" i="4"/>
  <c r="G9" i="4"/>
  <c r="H4" i="4"/>
  <c r="J17" i="3"/>
  <c r="H6" i="3"/>
  <c r="I11" i="3"/>
  <c r="B21" i="3"/>
  <c r="J11" i="3" s="1"/>
  <c r="C21" i="3"/>
  <c r="I6" i="3" s="1"/>
  <c r="E17" i="3"/>
  <c r="D20" i="3"/>
  <c r="H20" i="3" s="1"/>
  <c r="G17" i="3"/>
  <c r="E20" i="3"/>
  <c r="E21" i="3" s="1"/>
  <c r="E22" i="3" s="1"/>
  <c r="E11" i="3"/>
  <c r="H17" i="3"/>
  <c r="G11" i="3"/>
  <c r="G14" i="9" l="1"/>
  <c r="I10" i="9"/>
  <c r="E14" i="9"/>
  <c r="I3" i="9"/>
  <c r="E16" i="9"/>
  <c r="C15" i="9"/>
  <c r="G20" i="8"/>
  <c r="E22" i="8"/>
  <c r="C21" i="8"/>
  <c r="I11" i="8"/>
  <c r="I6" i="8"/>
  <c r="I16" i="8"/>
  <c r="I19" i="8"/>
  <c r="C21" i="7"/>
  <c r="G20" i="7"/>
  <c r="E22" i="7"/>
  <c r="I16" i="7"/>
  <c r="I6" i="7"/>
  <c r="I19" i="7"/>
  <c r="C31" i="6"/>
  <c r="I26" i="6"/>
  <c r="G30" i="6"/>
  <c r="I29" i="6"/>
  <c r="H29" i="6"/>
  <c r="I4" i="6"/>
  <c r="I18" i="5"/>
  <c r="H18" i="5"/>
  <c r="I9" i="5"/>
  <c r="G19" i="5"/>
  <c r="I15" i="5"/>
  <c r="C20" i="5"/>
  <c r="J19" i="4"/>
  <c r="I20" i="3"/>
  <c r="J20" i="3"/>
  <c r="D21" i="3"/>
  <c r="J6" i="3"/>
  <c r="J21" i="3" s="1"/>
  <c r="G6" i="3"/>
  <c r="I17" i="3"/>
  <c r="I21" i="3" s="1"/>
  <c r="O9" i="1" l="1"/>
  <c r="O10" i="1"/>
  <c r="L9" i="1"/>
  <c r="L11" i="1" s="1"/>
  <c r="P8" i="1"/>
  <c r="N8" i="1"/>
  <c r="K8" i="1"/>
  <c r="F8" i="1"/>
  <c r="E8" i="1"/>
  <c r="D8" i="1"/>
  <c r="C8" i="1"/>
  <c r="O7" i="1"/>
  <c r="P7" i="1" s="1"/>
  <c r="N7" i="1"/>
  <c r="E7" i="1"/>
  <c r="D7" i="1"/>
  <c r="C7" i="1"/>
  <c r="N6" i="1"/>
  <c r="F6" i="1"/>
  <c r="E6" i="1"/>
  <c r="D6" i="1"/>
  <c r="C6" i="1"/>
  <c r="P5" i="1"/>
  <c r="N5" i="1"/>
  <c r="P4" i="1"/>
  <c r="N4" i="1"/>
  <c r="K4" i="1"/>
  <c r="F4" i="1"/>
  <c r="E4" i="1"/>
  <c r="D4" i="1"/>
  <c r="C4" i="1"/>
  <c r="P3" i="1"/>
  <c r="N3" i="1"/>
  <c r="F3" i="1"/>
  <c r="E3" i="1"/>
  <c r="D3" i="1"/>
  <c r="C3" i="1"/>
  <c r="O2" i="1"/>
  <c r="P2" i="1" s="1"/>
  <c r="N2" i="1"/>
  <c r="F2" i="1"/>
  <c r="E2" i="1"/>
  <c r="D2" i="1"/>
  <c r="C2" i="1"/>
  <c r="K3" i="1" l="1"/>
  <c r="O11" i="1"/>
  <c r="P6" i="1"/>
</calcChain>
</file>

<file path=xl/sharedStrings.xml><?xml version="1.0" encoding="utf-8"?>
<sst xmlns="http://schemas.openxmlformats.org/spreadsheetml/2006/main" count="360" uniqueCount="134">
  <si>
    <t>PROJECT</t>
  </si>
  <si>
    <t>Program Intent
MAX = 40</t>
  </si>
  <si>
    <t>Need
MAX = 10</t>
  </si>
  <si>
    <t>Benefits
MAX = 10</t>
  </si>
  <si>
    <t>Readiness
MAX = 40</t>
  </si>
  <si>
    <t>APPLICANT</t>
  </si>
  <si>
    <t xml:space="preserve">DISTRICT </t>
  </si>
  <si>
    <t>TYPE</t>
  </si>
  <si>
    <t>PROJECT LOCATION</t>
  </si>
  <si>
    <t>REQUEST</t>
  </si>
  <si>
    <t>MATCH</t>
  </si>
  <si>
    <t>TOTAL PROJECT COSTS</t>
  </si>
  <si>
    <t>%</t>
  </si>
  <si>
    <t xml:space="preserve"> JUSTIFICATION </t>
  </si>
  <si>
    <t xml:space="preserve">GRATON TOWN SQUARE </t>
  </si>
  <si>
    <t xml:space="preserve">Graton Community Services District </t>
  </si>
  <si>
    <t xml:space="preserve"> Acquisition &amp; Improvement (Combination)</t>
  </si>
  <si>
    <t>8th Street East, from Napa Street East nearly to Highways 12 and 121, Sonoma</t>
  </si>
  <si>
    <t xml:space="preserve">City of Santa Rosa </t>
  </si>
  <si>
    <t xml:space="preserve">Improvement </t>
  </si>
  <si>
    <t>53,55,64,68 Shasta Ave, Petaluma, CA 94952</t>
  </si>
  <si>
    <t>MARK WEST COMMUNITY PARK PH 2</t>
  </si>
  <si>
    <t>Sonoma Land Trust</t>
  </si>
  <si>
    <t>21140 Geyserville Ave, Geyserville, CA  95441</t>
  </si>
  <si>
    <t>Atletico S</t>
  </si>
  <si>
    <t>LOS GUILICOS MASTER GARDENERS' DEMONSTRATION GARDEN</t>
  </si>
  <si>
    <t xml:space="preserve">UC Regents </t>
  </si>
  <si>
    <t xml:space="preserve"> Improvement </t>
  </si>
  <si>
    <t>3012 Dutton Meadow, Santa Rosa, CA  95407</t>
  </si>
  <si>
    <t xml:space="preserve">RUSSIAN RIVER COMMUNITY PARK </t>
  </si>
  <si>
    <t>Sonoma County PI</t>
  </si>
  <si>
    <t>4314 Old Redwood Highway, Santa Rosa, CA 95403</t>
  </si>
  <si>
    <t xml:space="preserve">OCCIDENTAL COMMUNITY PLAZA </t>
  </si>
  <si>
    <t>665 Sebastopol Road, Santa Rosa, CA  95407</t>
  </si>
  <si>
    <t xml:space="preserve">TOTAL REQUESTED </t>
  </si>
  <si>
    <t xml:space="preserve">Initial Budget </t>
  </si>
  <si>
    <t>SCORE
MAX = 100</t>
  </si>
  <si>
    <t xml:space="preserve">REQUEST </t>
  </si>
  <si>
    <t>TOTALS</t>
  </si>
  <si>
    <t>MATCH SECURED</t>
  </si>
  <si>
    <t>MATCH PENDING</t>
  </si>
  <si>
    <t>MATCH % REQUEST</t>
  </si>
  <si>
    <t>MATCH % TASK</t>
  </si>
  <si>
    <t>MATCH % TOTAL MATCH</t>
  </si>
  <si>
    <t>TASK % REQUEST</t>
  </si>
  <si>
    <t xml:space="preserve">Task 1. Project Administration </t>
  </si>
  <si>
    <t xml:space="preserve">Project Scoping &amp; RFP </t>
  </si>
  <si>
    <t xml:space="preserve">Proposal Eval, agreements </t>
  </si>
  <si>
    <t>Public Outreach &amp; Master Planning</t>
  </si>
  <si>
    <t xml:space="preserve">Task 1 Total/Subtotal </t>
  </si>
  <si>
    <t xml:space="preserve">Task 2. Planning Design, Env Compliance, Permitting </t>
  </si>
  <si>
    <t>Design dev &amp; prelim construction plans</t>
  </si>
  <si>
    <t>Finalize construction plans, cost estimates, permitting</t>
  </si>
  <si>
    <t>Bidding and construction award contracting</t>
  </si>
  <si>
    <t xml:space="preserve">Task 2 Total/Subtotal </t>
  </si>
  <si>
    <t>Task 3. Project Implementation, Construction, Acquisition</t>
  </si>
  <si>
    <t>Construction, site clearing, grading, utilities 60%, staking, subgrade prep</t>
  </si>
  <si>
    <t>90% construction, irrigation, electrical, paving, grading, 100% landscaping and site furnishing</t>
  </si>
  <si>
    <t xml:space="preserve">Complete construction, final punch list </t>
  </si>
  <si>
    <t xml:space="preserve">Task 3 Total/Subtotal </t>
  </si>
  <si>
    <t>Task 4. Operations &amp; Maintenance</t>
  </si>
  <si>
    <t>Park Maintenance</t>
  </si>
  <si>
    <t xml:space="preserve">Task 4 Total/Subtotal </t>
  </si>
  <si>
    <t>MGP TASK $  % REQUEST</t>
  </si>
  <si>
    <t xml:space="preserve">Project Management Contractor </t>
  </si>
  <si>
    <t>Pre Dev - Site Survey, Conceptual Design
Grading Plans</t>
  </si>
  <si>
    <t>Finalize plans including restoration, construction, irrigation, planting cost estimates, Drawings</t>
  </si>
  <si>
    <t xml:space="preserve">CEQA and Permitting </t>
  </si>
  <si>
    <t>Acquisition &amp; Closing Costs</t>
  </si>
  <si>
    <t>Ph 1 Construction : Site prep, grading, erosion control, plantings, entry arbor,kiosk, stage, signage, benches, ADA Pathways</t>
  </si>
  <si>
    <t xml:space="preserve">Ph 2 Construction : Bathroom, Interpretive signage, finishing landscaping, outdoor classroom, lighting infrastructure </t>
  </si>
  <si>
    <t xml:space="preserve">Operating Costs </t>
  </si>
  <si>
    <t xml:space="preserve">Match </t>
  </si>
  <si>
    <t xml:space="preserve">Project Management of bids and contract dev and execution  </t>
  </si>
  <si>
    <t>Pre Dev - Construction, Restoration, Planting, &amp; Irrigation Plans</t>
  </si>
  <si>
    <t>CEQA resarch, analysis, and clearance</t>
  </si>
  <si>
    <t xml:space="preserve">Permitting </t>
  </si>
  <si>
    <t xml:space="preserve">Construction of 9 garden elements </t>
  </si>
  <si>
    <t xml:space="preserve">Materials </t>
  </si>
  <si>
    <t>Project Management- Oversee Construction</t>
  </si>
  <si>
    <t xml:space="preserve">Operating Costs - 40 months </t>
  </si>
  <si>
    <t xml:space="preserve">Cultural Study </t>
  </si>
  <si>
    <t xml:space="preserve">Septic Study </t>
  </si>
  <si>
    <t>Civil Engineering</t>
  </si>
  <si>
    <t>Design - Concept Plan &amp; Pathways</t>
  </si>
  <si>
    <t>CEQA</t>
  </si>
  <si>
    <t>Utility Hookups</t>
  </si>
  <si>
    <t>Design - Signage</t>
  </si>
  <si>
    <t>Septic Decommission</t>
  </si>
  <si>
    <t>Permit Fees</t>
  </si>
  <si>
    <t>Driveway Gates</t>
  </si>
  <si>
    <t xml:space="preserve">Walkway Installation </t>
  </si>
  <si>
    <t xml:space="preserve">Plumbing &amp; Irrigation </t>
  </si>
  <si>
    <t>Monument &amp; Interpretive Signage</t>
  </si>
  <si>
    <t xml:space="preserve">ADA Parking </t>
  </si>
  <si>
    <t>Landscape Installation - trees,lawn, native plants</t>
  </si>
  <si>
    <t xml:space="preserve">Fencing - 3' </t>
  </si>
  <si>
    <t>Picnic Tables &amp; Benches</t>
  </si>
  <si>
    <t>Drinking Fountain</t>
  </si>
  <si>
    <t>Basic Maintenance</t>
  </si>
  <si>
    <t xml:space="preserve">Permit applications </t>
  </si>
  <si>
    <t>Develop contracts &amp; oversee contractors</t>
  </si>
  <si>
    <t xml:space="preserve">Site plan &amp; Design </t>
  </si>
  <si>
    <t xml:space="preserve">Schematic Design &amp; Permitting </t>
  </si>
  <si>
    <t>Construction Documents/Design- Grading, Irrigation, Landscaping</t>
  </si>
  <si>
    <t>Ph 1 Construction : Bids and Secure Contractor &amp; Ph 1 Groundbreaking</t>
  </si>
  <si>
    <t xml:space="preserve">Ph 2 Construction : Grading, Drainage, Utility Infrastructure, &amp; Irrigation </t>
  </si>
  <si>
    <t xml:space="preserve">Ph 3 Construction : Landscaping, Surface Pavers, Natural play structure, Planting &amp; Irrigation </t>
  </si>
  <si>
    <t xml:space="preserve">retain Consultants : Site plan &amp; Design </t>
  </si>
  <si>
    <t xml:space="preserve">Final Design, Permitting, &amp; Engineering </t>
  </si>
  <si>
    <t>Ph 1 Construction : Grading, liming, Site prepping</t>
  </si>
  <si>
    <t xml:space="preserve">Ph 2 Construction : Shock pad, turf, drainage, storm drain </t>
  </si>
  <si>
    <r>
      <rPr>
        <b/>
        <sz val="12"/>
        <color rgb="FFFF0000"/>
        <rFont val="Calibri"/>
        <family val="2"/>
        <scheme val="minor"/>
      </rPr>
      <t>Difference</t>
    </r>
    <r>
      <rPr>
        <b/>
        <sz val="12"/>
        <color rgb="FF000000"/>
        <rFont val="Calibri"/>
        <family val="2"/>
        <scheme val="minor"/>
      </rPr>
      <t xml:space="preserve">                    </t>
    </r>
    <r>
      <rPr>
        <sz val="12"/>
        <color rgb="FF000000"/>
        <rFont val="Calibri"/>
        <family val="2"/>
        <scheme val="minor"/>
      </rPr>
      <t xml:space="preserve"> </t>
    </r>
  </si>
  <si>
    <t xml:space="preserve">STAFF RECOM-MENDATION </t>
  </si>
  <si>
    <t xml:space="preserve">Highest scoring project
Projects scoring 70+ recommended for 100% funding 
Acquisition projects prioritized 
Demonstrated strong Program Itent, Planning &amp; Design and Readiness
</t>
  </si>
  <si>
    <t xml:space="preserve">Third highest scoring project, tied with Tom Schopflin Fields Ph 2
Projects scoring 70+ recommended for 100% funding 
Demonstrated strong project County Strategic Priorities, Planning and Design, and Readiness
</t>
  </si>
  <si>
    <t>Fifth highest scoring project
Projects scoring between 60-69 recommended for 50% funding 
Demonstrated strong Intent and Needs, relatively low score in Readiness</t>
  </si>
  <si>
    <t>6th highest scoring project
Projects scoring between 60-69 recommended for 50% funding 
Demonstrated strong Program Intent, Strategic Priorities, relatively lower scores in Planning &amp; Design and Readiness</t>
  </si>
  <si>
    <t xml:space="preserve">Third highest scoring project, tied with Mark West Community Park Ph 2
Projects scoring 70+ recommended for 100% funding 
Demonstrated strong project Need, County Strategic Priorities, Planning &amp; Design and Readiness
</t>
  </si>
  <si>
    <t xml:space="preserve">Staff initial funding recommendation exceeds the $3M cycle allocation.  Staff propose these recommmendations contingent upon borrowing the difference from the 2025 funding cycle $3M allocation.  </t>
  </si>
  <si>
    <t>COLGAN CREEK NEIGHBORHOOD PARK 
PH 5</t>
  </si>
  <si>
    <t>Second highest scoring project 
Exception to Projects scoring 70+ recommended for 100% funding due to project's over $4M MGP fund. If Ph 5 is accepted into the program with 48% funding, the project will have recieved over $5.2M in total.
Demonstrated strong Program Intent, Strategic Priorities, and Readiness</t>
  </si>
  <si>
    <t xml:space="preserve">TOM SCHOPFLIN FIELDS 
PH 2 EXPANSION </t>
  </si>
  <si>
    <t>7th highest scoring v5ftproject
Projects scoring less than 60 recommended for 0% funding
Demonstrated strong project Need, scored relatively low in Program Intent, County Strategic Prioritis, and Readiness</t>
  </si>
  <si>
    <t>PROJECT EVAL COMM
FOC</t>
  </si>
  <si>
    <t xml:space="preserve">FOC recommendations align with 2024 budget. </t>
  </si>
  <si>
    <t xml:space="preserve">Second highest scoring project 
Noted previous ~$4.5M in funding for project </t>
  </si>
  <si>
    <t>PROJECT EVAL COMMITTEE
ADVISORY COMMITTEE</t>
  </si>
  <si>
    <t xml:space="preserve">AC Recommendations exceed 2024 authorized funding by $623,000, which would borrow the difference from the 2025 funding cycle $3M allocation.  </t>
  </si>
  <si>
    <t xml:space="preserve">Third highest scoring project, tied with Mark West Comm Park Ph 2
Concerns re Artificial Turf </t>
  </si>
  <si>
    <t>7th highest scoring project
Wanted to provide some funds to keep project alive
Felt Occidental desperately needs open space</t>
  </si>
  <si>
    <t>6th highest scoring project 
Felt there is strong community need</t>
  </si>
  <si>
    <t>Atlético Santa Rosa Soccer Club</t>
  </si>
  <si>
    <t>Third highest scoring project, tied with Mark West Comm Park Ph 2
Concerns regarding artificial turf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</si>
</sst>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000000"/>
      <name val="Calibri"/>
      <family val="2"/>
    </font>
    <font>
      <b/>
      <sz val="12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sz val="11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0">
    <xf numFmtId="0" fontId="0" fillId="0" borderId="0" xfId="0"/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164" fontId="3" fillId="0" borderId="0" xfId="0" applyNumberFormat="1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vertical="top"/>
    </xf>
    <xf numFmtId="0" fontId="4" fillId="0" borderId="0" xfId="0" applyFont="1"/>
    <xf numFmtId="164" fontId="3" fillId="0" borderId="1" xfId="1" applyNumberFormat="1" applyFont="1" applyBorder="1" applyAlignment="1">
      <alignment horizontal="center" vertical="top"/>
    </xf>
    <xf numFmtId="164" fontId="4" fillId="0" borderId="1" xfId="0" applyNumberFormat="1" applyFont="1" applyBorder="1" applyAlignment="1">
      <alignment horizontal="center" vertical="top"/>
    </xf>
    <xf numFmtId="164" fontId="4" fillId="0" borderId="1" xfId="1" applyNumberFormat="1" applyFont="1" applyBorder="1" applyAlignment="1">
      <alignment horizontal="center" vertical="top"/>
    </xf>
    <xf numFmtId="9" fontId="3" fillId="0" borderId="1" xfId="2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4" fillId="0" borderId="0" xfId="0" applyFont="1" applyAlignment="1">
      <alignment horizontal="right"/>
    </xf>
    <xf numFmtId="164" fontId="3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1" xfId="0" applyFont="1" applyBorder="1" applyAlignment="1">
      <alignment horizontal="center" vertical="top"/>
    </xf>
    <xf numFmtId="0" fontId="3" fillId="0" borderId="1" xfId="2" applyNumberFormat="1" applyFont="1" applyBorder="1" applyAlignment="1">
      <alignment horizontal="center" vertical="top"/>
    </xf>
    <xf numFmtId="164" fontId="2" fillId="0" borderId="0" xfId="0" applyNumberFormat="1" applyFont="1" applyAlignment="1">
      <alignment horizontal="center" vertical="top"/>
    </xf>
    <xf numFmtId="164" fontId="2" fillId="0" borderId="0" xfId="1" applyNumberFormat="1" applyFont="1" applyAlignment="1">
      <alignment horizontal="center" vertical="top"/>
    </xf>
    <xf numFmtId="164" fontId="3" fillId="0" borderId="0" xfId="0" applyNumberFormat="1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9" fontId="4" fillId="0" borderId="0" xfId="2" applyFont="1" applyAlignment="1">
      <alignment horizontal="center" vertical="top"/>
    </xf>
    <xf numFmtId="0" fontId="4" fillId="0" borderId="0" xfId="0" quotePrefix="1" applyFont="1" applyAlignment="1">
      <alignment horizontal="center" vertical="top"/>
    </xf>
    <xf numFmtId="9" fontId="4" fillId="0" borderId="1" xfId="2" applyFont="1" applyBorder="1" applyAlignment="1">
      <alignment horizontal="center" vertical="top"/>
    </xf>
    <xf numFmtId="164" fontId="4" fillId="0" borderId="1" xfId="2" applyNumberFormat="1" applyFont="1" applyBorder="1" applyAlignment="1">
      <alignment horizontal="center" vertical="top"/>
    </xf>
    <xf numFmtId="44" fontId="4" fillId="0" borderId="1" xfId="1" applyFont="1" applyBorder="1" applyAlignment="1">
      <alignment horizontal="center" vertical="top"/>
    </xf>
    <xf numFmtId="164" fontId="3" fillId="0" borderId="0" xfId="1" applyNumberFormat="1" applyFont="1" applyAlignment="1">
      <alignment horizontal="center" vertical="top"/>
    </xf>
    <xf numFmtId="0" fontId="4" fillId="0" borderId="0" xfId="0" applyFont="1" applyAlignment="1">
      <alignment horizontal="center"/>
    </xf>
    <xf numFmtId="9" fontId="3" fillId="0" borderId="0" xfId="2" applyFont="1" applyAlignment="1">
      <alignment horizontal="center" vertical="top"/>
    </xf>
    <xf numFmtId="164" fontId="4" fillId="0" borderId="0" xfId="0" applyNumberFormat="1" applyFont="1"/>
    <xf numFmtId="9" fontId="4" fillId="0" borderId="0" xfId="0" applyNumberFormat="1" applyFont="1"/>
    <xf numFmtId="164" fontId="3" fillId="0" borderId="0" xfId="0" applyNumberFormat="1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vertical="top"/>
    </xf>
    <xf numFmtId="0" fontId="6" fillId="2" borderId="0" xfId="0" applyFont="1" applyFill="1" applyAlignment="1">
      <alignment horizontal="center" vertical="center" wrapText="1"/>
    </xf>
    <xf numFmtId="0" fontId="9" fillId="0" borderId="0" xfId="0" applyFont="1" applyAlignment="1">
      <alignment vertical="top"/>
    </xf>
    <xf numFmtId="0" fontId="10" fillId="3" borderId="1" xfId="0" applyFont="1" applyFill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1" fontId="5" fillId="4" borderId="1" xfId="0" applyNumberFormat="1" applyFont="1" applyFill="1" applyBorder="1" applyAlignment="1">
      <alignment horizontal="center" vertical="center"/>
    </xf>
    <xf numFmtId="164" fontId="5" fillId="5" borderId="1" xfId="1" applyNumberFormat="1" applyFont="1" applyFill="1" applyBorder="1" applyAlignment="1">
      <alignment horizontal="center" vertical="center" wrapText="1"/>
    </xf>
    <xf numFmtId="164" fontId="9" fillId="3" borderId="1" xfId="1" applyNumberFormat="1" applyFont="1" applyFill="1" applyBorder="1" applyAlignment="1">
      <alignment horizontal="center" vertical="center" wrapText="1"/>
    </xf>
    <xf numFmtId="164" fontId="5" fillId="3" borderId="1" xfId="1" applyNumberFormat="1" applyFont="1" applyFill="1" applyBorder="1" applyAlignment="1">
      <alignment horizontal="center" vertical="center"/>
    </xf>
    <xf numFmtId="9" fontId="9" fillId="3" borderId="1" xfId="2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top" wrapText="1"/>
    </xf>
    <xf numFmtId="44" fontId="9" fillId="0" borderId="0" xfId="0" applyNumberFormat="1" applyFont="1" applyAlignment="1">
      <alignment vertical="top"/>
    </xf>
    <xf numFmtId="0" fontId="11" fillId="6" borderId="2" xfId="0" applyFont="1" applyFill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164" fontId="8" fillId="5" borderId="1" xfId="1" applyNumberFormat="1" applyFont="1" applyFill="1" applyBorder="1" applyAlignment="1">
      <alignment horizontal="center" vertical="center" wrapText="1"/>
    </xf>
    <xf numFmtId="164" fontId="9" fillId="6" borderId="1" xfId="1" applyNumberFormat="1" applyFont="1" applyFill="1" applyBorder="1" applyAlignment="1">
      <alignment horizontal="center" vertical="center" wrapText="1"/>
    </xf>
    <xf numFmtId="164" fontId="5" fillId="0" borderId="1" xfId="1" applyNumberFormat="1" applyFont="1" applyBorder="1" applyAlignment="1">
      <alignment horizontal="center" vertical="center"/>
    </xf>
    <xf numFmtId="9" fontId="9" fillId="6" borderId="1" xfId="2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vertical="top" wrapText="1"/>
    </xf>
    <xf numFmtId="0" fontId="9" fillId="7" borderId="1" xfId="0" applyFont="1" applyFill="1" applyBorder="1" applyAlignment="1">
      <alignment vertical="top" wrapText="1"/>
    </xf>
    <xf numFmtId="164" fontId="9" fillId="0" borderId="0" xfId="1" applyNumberFormat="1" applyFont="1" applyAlignment="1">
      <alignment vertical="top"/>
    </xf>
    <xf numFmtId="9" fontId="9" fillId="0" borderId="0" xfId="2" applyFont="1" applyAlignment="1">
      <alignment vertical="top"/>
    </xf>
    <xf numFmtId="0" fontId="10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1" fontId="5" fillId="6" borderId="1" xfId="0" applyNumberFormat="1" applyFont="1" applyFill="1" applyBorder="1" applyAlignment="1">
      <alignment horizontal="center" vertical="center"/>
    </xf>
    <xf numFmtId="164" fontId="5" fillId="6" borderId="1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top" wrapText="1"/>
    </xf>
    <xf numFmtId="44" fontId="9" fillId="0" borderId="0" xfId="1" applyFont="1" applyAlignment="1">
      <alignment vertical="top"/>
    </xf>
    <xf numFmtId="0" fontId="9" fillId="6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 wrapText="1"/>
    </xf>
    <xf numFmtId="164" fontId="5" fillId="8" borderId="1" xfId="0" applyNumberFormat="1" applyFont="1" applyFill="1" applyBorder="1" applyAlignment="1">
      <alignment horizontal="center" vertical="center"/>
    </xf>
    <xf numFmtId="164" fontId="5" fillId="8" borderId="1" xfId="1" applyNumberFormat="1" applyFont="1" applyFill="1" applyBorder="1" applyAlignment="1">
      <alignment horizontal="center" vertical="center"/>
    </xf>
    <xf numFmtId="0" fontId="9" fillId="8" borderId="1" xfId="0" applyFont="1" applyFill="1" applyBorder="1"/>
    <xf numFmtId="0" fontId="5" fillId="4" borderId="1" xfId="0" applyFont="1" applyFill="1" applyBorder="1" applyAlignment="1">
      <alignment vertical="top" wrapText="1"/>
    </xf>
    <xf numFmtId="6" fontId="10" fillId="6" borderId="0" xfId="0" applyNumberFormat="1" applyFont="1" applyFill="1" applyAlignment="1">
      <alignment vertical="top" wrapText="1"/>
    </xf>
    <xf numFmtId="0" fontId="5" fillId="6" borderId="0" xfId="0" applyFont="1" applyFill="1" applyAlignment="1">
      <alignment horizontal="center" vertical="top" wrapText="1"/>
    </xf>
    <xf numFmtId="0" fontId="5" fillId="6" borderId="0" xfId="0" applyFont="1" applyFill="1" applyAlignment="1">
      <alignment horizontal="center" vertical="top"/>
    </xf>
    <xf numFmtId="0" fontId="5" fillId="6" borderId="0" xfId="0" applyFont="1" applyFill="1" applyAlignment="1">
      <alignment vertical="top" wrapText="1"/>
    </xf>
    <xf numFmtId="164" fontId="5" fillId="6" borderId="3" xfId="1" applyNumberFormat="1" applyFont="1" applyFill="1" applyBorder="1" applyAlignment="1">
      <alignment vertical="top"/>
    </xf>
    <xf numFmtId="164" fontId="5" fillId="6" borderId="3" xfId="0" applyNumberFormat="1" applyFont="1" applyFill="1" applyBorder="1" applyAlignment="1">
      <alignment vertical="top"/>
    </xf>
    <xf numFmtId="0" fontId="9" fillId="0" borderId="0" xfId="0" applyFont="1"/>
    <xf numFmtId="6" fontId="5" fillId="6" borderId="0" xfId="0" applyNumberFormat="1" applyFont="1" applyFill="1" applyAlignment="1">
      <alignment vertical="top" wrapText="1"/>
    </xf>
    <xf numFmtId="40" fontId="10" fillId="6" borderId="0" xfId="0" applyNumberFormat="1" applyFont="1" applyFill="1" applyAlignment="1">
      <alignment horizontal="center" vertical="top" wrapText="1"/>
    </xf>
    <xf numFmtId="164" fontId="12" fillId="6" borderId="0" xfId="0" applyNumberFormat="1" applyFont="1" applyFill="1" applyAlignment="1">
      <alignment vertical="top"/>
    </xf>
    <xf numFmtId="38" fontId="14" fillId="6" borderId="0" xfId="0" applyNumberFormat="1" applyFont="1" applyFill="1" applyAlignment="1">
      <alignment vertical="top" wrapText="1"/>
    </xf>
    <xf numFmtId="40" fontId="10" fillId="6" borderId="0" xfId="0" applyNumberFormat="1" applyFont="1" applyFill="1" applyAlignment="1">
      <alignment horizontal="center" vertical="center" wrapText="1"/>
    </xf>
    <xf numFmtId="0" fontId="9" fillId="6" borderId="0" xfId="0" applyFont="1" applyFill="1" applyAlignment="1">
      <alignment vertical="top"/>
    </xf>
    <xf numFmtId="0" fontId="9" fillId="0" borderId="0" xfId="0" applyFont="1" applyAlignment="1">
      <alignment vertical="center"/>
    </xf>
    <xf numFmtId="0" fontId="9" fillId="6" borderId="0" xfId="0" applyFont="1" applyFill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center"/>
    </xf>
    <xf numFmtId="10" fontId="3" fillId="0" borderId="1" xfId="2" applyNumberFormat="1" applyFont="1" applyBorder="1" applyAlignment="1">
      <alignment horizontal="center" vertical="top"/>
    </xf>
    <xf numFmtId="164" fontId="5" fillId="9" borderId="1" xfId="1" applyNumberFormat="1" applyFont="1" applyFill="1" applyBorder="1" applyAlignment="1">
      <alignment horizontal="center" vertical="center"/>
    </xf>
    <xf numFmtId="9" fontId="9" fillId="9" borderId="1" xfId="2" applyFont="1" applyFill="1" applyBorder="1" applyAlignment="1">
      <alignment horizontal="center" vertical="center" wrapText="1"/>
    </xf>
    <xf numFmtId="0" fontId="9" fillId="9" borderId="1" xfId="0" applyFont="1" applyFill="1" applyBorder="1"/>
    <xf numFmtId="164" fontId="9" fillId="9" borderId="1" xfId="1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vertical="top"/>
    </xf>
    <xf numFmtId="0" fontId="5" fillId="0" borderId="5" xfId="0" applyFont="1" applyBorder="1" applyAlignment="1">
      <alignment vertical="top"/>
    </xf>
    <xf numFmtId="0" fontId="6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9" fillId="6" borderId="8" xfId="0" applyFont="1" applyFill="1" applyBorder="1"/>
    <xf numFmtId="9" fontId="9" fillId="6" borderId="9" xfId="2" applyFont="1" applyFill="1" applyBorder="1" applyAlignment="1">
      <alignment vertical="top"/>
    </xf>
    <xf numFmtId="0" fontId="5" fillId="6" borderId="4" xfId="0" applyFont="1" applyFill="1" applyBorder="1" applyAlignment="1">
      <alignment vertical="top"/>
    </xf>
    <xf numFmtId="0" fontId="5" fillId="6" borderId="0" xfId="0" applyFont="1" applyFill="1" applyAlignment="1">
      <alignment vertical="top"/>
    </xf>
    <xf numFmtId="0" fontId="5" fillId="6" borderId="11" xfId="0" applyFont="1" applyFill="1" applyBorder="1" applyAlignment="1">
      <alignment vertical="top"/>
    </xf>
    <xf numFmtId="6" fontId="5" fillId="6" borderId="12" xfId="0" applyNumberFormat="1" applyFont="1" applyFill="1" applyBorder="1" applyAlignment="1">
      <alignment vertical="top" wrapText="1"/>
    </xf>
    <xf numFmtId="0" fontId="5" fillId="6" borderId="12" xfId="0" applyFont="1" applyFill="1" applyBorder="1" applyAlignment="1">
      <alignment horizontal="center" vertical="top" wrapText="1"/>
    </xf>
    <xf numFmtId="0" fontId="5" fillId="6" borderId="12" xfId="0" applyFont="1" applyFill="1" applyBorder="1" applyAlignment="1">
      <alignment horizontal="center" vertical="top"/>
    </xf>
    <xf numFmtId="40" fontId="10" fillId="6" borderId="12" xfId="0" applyNumberFormat="1" applyFont="1" applyFill="1" applyBorder="1" applyAlignment="1">
      <alignment horizontal="center" vertical="center" wrapText="1"/>
    </xf>
    <xf numFmtId="164" fontId="12" fillId="6" borderId="12" xfId="0" applyNumberFormat="1" applyFont="1" applyFill="1" applyBorder="1" applyAlignment="1">
      <alignment vertical="top"/>
    </xf>
    <xf numFmtId="0" fontId="9" fillId="6" borderId="13" xfId="0" applyFont="1" applyFill="1" applyBorder="1"/>
    <xf numFmtId="0" fontId="5" fillId="0" borderId="10" xfId="0" applyFont="1" applyBorder="1" applyAlignment="1">
      <alignment vertical="top"/>
    </xf>
    <xf numFmtId="0" fontId="5" fillId="0" borderId="14" xfId="0" applyFont="1" applyBorder="1" applyAlignment="1">
      <alignment vertical="top"/>
    </xf>
    <xf numFmtId="0" fontId="5" fillId="0" borderId="15" xfId="0" applyFont="1" applyBorder="1" applyAlignment="1">
      <alignment vertical="top"/>
    </xf>
    <xf numFmtId="40" fontId="10" fillId="6" borderId="12" xfId="0" applyNumberFormat="1" applyFont="1" applyFill="1" applyBorder="1" applyAlignment="1">
      <alignment horizontal="center" vertical="top" wrapText="1"/>
    </xf>
    <xf numFmtId="38" fontId="14" fillId="6" borderId="12" xfId="0" applyNumberFormat="1" applyFont="1" applyFill="1" applyBorder="1" applyAlignment="1">
      <alignment vertical="top" wrapText="1"/>
    </xf>
    <xf numFmtId="9" fontId="9" fillId="6" borderId="13" xfId="2" applyFont="1" applyFill="1" applyBorder="1" applyAlignment="1">
      <alignment vertical="top"/>
    </xf>
    <xf numFmtId="0" fontId="10" fillId="3" borderId="7" xfId="0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top"/>
    </xf>
    <xf numFmtId="0" fontId="9" fillId="6" borderId="7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vertical="top"/>
    </xf>
    <xf numFmtId="164" fontId="9" fillId="0" borderId="0" xfId="0" applyNumberFormat="1" applyFont="1" applyAlignment="1">
      <alignment vertical="top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SHARED\Conservation%20Program\Matching%20Grant%20Program\FUNDING%20CYCLES\2024\Evaluations\2024%20Rubrics\__2024%20MGP%20Eval%20Roll%20Up.xlsx" TargetMode="External"/><Relationship Id="rId1" Type="http://schemas.openxmlformats.org/officeDocument/2006/relationships/externalLinkPath" Target="2024%20Rubrics/__2024%20MGP%20Eval%20Roll%20U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oll Up"/>
      <sheetName val="Colgan Creek"/>
      <sheetName val="Graton"/>
      <sheetName val="Los Guilicos"/>
      <sheetName val="Mark West"/>
      <sheetName val="Occidental"/>
      <sheetName val="Russian River"/>
      <sheetName val="Schoppflin"/>
      <sheetName val="1. Colgan Budget "/>
      <sheetName val="2. Graton Budget "/>
      <sheetName val="3. Los Guilicos Budget"/>
      <sheetName val="4. Mark West Budget"/>
      <sheetName val="5. Occidental Budget"/>
      <sheetName val="6. Russian River Budget"/>
      <sheetName val="7. Tom Schopflin Budget"/>
      <sheetName val="Sheet1"/>
      <sheetName val="7. Russian River Budget"/>
      <sheetName val="Staff Recos"/>
    </sheetNames>
    <sheetDataSet>
      <sheetData sheetId="0">
        <row r="2">
          <cell r="B2">
            <v>76.285714285714292</v>
          </cell>
        </row>
        <row r="5">
          <cell r="B5">
            <v>73.142857142857139</v>
          </cell>
        </row>
        <row r="6">
          <cell r="B6">
            <v>52.642857142857146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B6F96-03C4-4BC6-8C04-218D39C35140}">
  <dimension ref="A1:Z14"/>
  <sheetViews>
    <sheetView tabSelected="1" zoomScale="70" zoomScaleNormal="70" workbookViewId="0">
      <selection activeCell="R3" sqref="R3"/>
    </sheetView>
  </sheetViews>
  <sheetFormatPr defaultColWidth="31.28515625" defaultRowHeight="63.75" customHeight="1" x14ac:dyDescent="0.25"/>
  <cols>
    <col min="1" max="1" width="2.7109375" style="34" customWidth="1"/>
    <col min="2" max="2" width="27.28515625" style="36" customWidth="1"/>
    <col min="3" max="3" width="0.85546875" style="88" hidden="1" customWidth="1"/>
    <col min="4" max="6" width="31.28515625" style="88" hidden="1" customWidth="1"/>
    <col min="7" max="7" width="20.42578125" style="88" customWidth="1"/>
    <col min="8" max="8" width="10.7109375" style="88" customWidth="1"/>
    <col min="9" max="9" width="15.42578125" style="88" customWidth="1"/>
    <col min="10" max="10" width="1.28515625" style="88" hidden="1" customWidth="1"/>
    <col min="11" max="11" width="13.42578125" style="89" customWidth="1"/>
    <col min="12" max="12" width="13.5703125" style="36" customWidth="1"/>
    <col min="13" max="13" width="14.85546875" style="36" customWidth="1"/>
    <col min="14" max="14" width="15.5703125" style="36" customWidth="1"/>
    <col min="15" max="15" width="14.28515625" style="36" customWidth="1"/>
    <col min="16" max="16" width="9" style="78" customWidth="1"/>
    <col min="17" max="17" width="131.28515625" style="87" customWidth="1"/>
    <col min="18" max="18" width="131.28515625" style="36" customWidth="1"/>
    <col min="19" max="19" width="16.42578125" style="36" customWidth="1"/>
    <col min="20" max="20" width="20" style="36" customWidth="1"/>
    <col min="21" max="21" width="15" style="36" customWidth="1"/>
    <col min="22" max="26" width="31.28515625" style="78"/>
    <col min="27" max="16384" width="31.28515625" style="36"/>
  </cols>
  <sheetData>
    <row r="1" spans="1:26" ht="63.75" customHeight="1" x14ac:dyDescent="0.25">
      <c r="A1" s="115"/>
      <c r="B1" s="125" t="s">
        <v>0</v>
      </c>
      <c r="C1" s="125" t="s">
        <v>1</v>
      </c>
      <c r="D1" s="125" t="s">
        <v>2</v>
      </c>
      <c r="E1" s="125" t="s">
        <v>3</v>
      </c>
      <c r="F1" s="125" t="s">
        <v>4</v>
      </c>
      <c r="G1" s="126" t="s">
        <v>5</v>
      </c>
      <c r="H1" s="126" t="s">
        <v>6</v>
      </c>
      <c r="I1" s="125" t="s">
        <v>7</v>
      </c>
      <c r="J1" s="125" t="s">
        <v>8</v>
      </c>
      <c r="K1" s="125" t="s">
        <v>36</v>
      </c>
      <c r="L1" s="125" t="s">
        <v>9</v>
      </c>
      <c r="M1" s="125" t="s">
        <v>10</v>
      </c>
      <c r="N1" s="125" t="s">
        <v>11</v>
      </c>
      <c r="O1" s="127" t="s">
        <v>113</v>
      </c>
      <c r="P1" s="101" t="s">
        <v>12</v>
      </c>
      <c r="Q1" s="35" t="s">
        <v>13</v>
      </c>
      <c r="V1" s="36"/>
      <c r="W1" s="36"/>
      <c r="X1" s="36"/>
      <c r="Y1" s="36"/>
      <c r="Z1" s="36"/>
    </row>
    <row r="2" spans="1:26" ht="75.75" customHeight="1" x14ac:dyDescent="0.25">
      <c r="A2" s="113">
        <v>1</v>
      </c>
      <c r="B2" s="119" t="s">
        <v>14</v>
      </c>
      <c r="C2" s="38" t="e">
        <f>#REF!</f>
        <v>#REF!</v>
      </c>
      <c r="D2" s="39" t="e">
        <f>#REF!</f>
        <v>#REF!</v>
      </c>
      <c r="E2" s="38" t="e">
        <f>#REF!</f>
        <v>#REF!</v>
      </c>
      <c r="F2" s="38" t="e">
        <f>#REF!</f>
        <v>#REF!</v>
      </c>
      <c r="G2" s="40" t="s">
        <v>15</v>
      </c>
      <c r="H2" s="40">
        <v>5</v>
      </c>
      <c r="I2" s="40" t="s">
        <v>16</v>
      </c>
      <c r="J2" s="40" t="s">
        <v>17</v>
      </c>
      <c r="K2" s="41">
        <v>84</v>
      </c>
      <c r="L2" s="42">
        <v>750000</v>
      </c>
      <c r="M2" s="43">
        <v>750000</v>
      </c>
      <c r="N2" s="43">
        <f>SUM(L2:M2)</f>
        <v>1500000</v>
      </c>
      <c r="O2" s="44">
        <f>L2</f>
        <v>750000</v>
      </c>
      <c r="P2" s="45">
        <f t="shared" ref="P2:P8" si="0">O2/L2</f>
        <v>1</v>
      </c>
      <c r="Q2" s="46" t="s">
        <v>114</v>
      </c>
      <c r="U2" s="47"/>
      <c r="V2" s="36"/>
      <c r="W2" s="36"/>
      <c r="X2" s="36"/>
      <c r="Y2" s="36"/>
      <c r="Z2" s="36"/>
    </row>
    <row r="3" spans="1:26" ht="63.75" customHeight="1" x14ac:dyDescent="0.25">
      <c r="A3" s="123">
        <v>2</v>
      </c>
      <c r="B3" s="120" t="s">
        <v>120</v>
      </c>
      <c r="C3" s="49" t="e">
        <f>#REF!</f>
        <v>#REF!</v>
      </c>
      <c r="D3" s="50" t="e">
        <f>#REF!</f>
        <v>#REF!</v>
      </c>
      <c r="E3" s="50" t="e">
        <f>#REF!</f>
        <v>#REF!</v>
      </c>
      <c r="F3" s="49" t="e">
        <f>#REF!</f>
        <v>#REF!</v>
      </c>
      <c r="G3" s="51" t="s">
        <v>18</v>
      </c>
      <c r="H3" s="51">
        <v>3</v>
      </c>
      <c r="I3" s="51" t="s">
        <v>19</v>
      </c>
      <c r="J3" s="51" t="s">
        <v>20</v>
      </c>
      <c r="K3" s="41">
        <f>'[1]Roll Up'!$B$2</f>
        <v>76.285714285714292</v>
      </c>
      <c r="L3" s="52">
        <v>1555000</v>
      </c>
      <c r="M3" s="53">
        <v>4301269</v>
      </c>
      <c r="N3" s="53">
        <f t="shared" ref="N3:N8" si="1">SUM(L3:M3)</f>
        <v>5856269</v>
      </c>
      <c r="O3" s="54">
        <v>750000</v>
      </c>
      <c r="P3" s="55">
        <f t="shared" si="0"/>
        <v>0.48231511254019294</v>
      </c>
      <c r="Q3" s="56" t="s">
        <v>121</v>
      </c>
      <c r="V3" s="36"/>
      <c r="W3" s="36"/>
      <c r="X3" s="36"/>
      <c r="Y3" s="36"/>
      <c r="Z3" s="36"/>
    </row>
    <row r="4" spans="1:26" ht="52.5" customHeight="1" x14ac:dyDescent="0.25">
      <c r="A4" s="123">
        <v>3</v>
      </c>
      <c r="B4" s="121" t="s">
        <v>21</v>
      </c>
      <c r="C4" s="38" t="e">
        <f>#REF!</f>
        <v>#REF!</v>
      </c>
      <c r="D4" s="38" t="e">
        <f>#REF!</f>
        <v>#REF!</v>
      </c>
      <c r="E4" s="38" t="e">
        <f>#REF!</f>
        <v>#REF!</v>
      </c>
      <c r="F4" s="38" t="e">
        <f>#REF!</f>
        <v>#REF!</v>
      </c>
      <c r="G4" s="40" t="s">
        <v>22</v>
      </c>
      <c r="H4" s="40">
        <v>4</v>
      </c>
      <c r="I4" s="40" t="s">
        <v>19</v>
      </c>
      <c r="J4" s="40" t="s">
        <v>23</v>
      </c>
      <c r="K4" s="41">
        <f>'[1]Roll Up'!$B$5</f>
        <v>73.142857142857139</v>
      </c>
      <c r="L4" s="42">
        <v>300000</v>
      </c>
      <c r="M4" s="43">
        <v>160500</v>
      </c>
      <c r="N4" s="43">
        <f>SUM(L4:M4)</f>
        <v>460500</v>
      </c>
      <c r="O4" s="44">
        <v>300000</v>
      </c>
      <c r="P4" s="45">
        <f t="shared" si="0"/>
        <v>1</v>
      </c>
      <c r="Q4" s="57" t="s">
        <v>115</v>
      </c>
      <c r="T4" s="58"/>
      <c r="U4" s="59"/>
      <c r="V4" s="36"/>
      <c r="W4" s="36"/>
      <c r="X4" s="36"/>
      <c r="Y4" s="36"/>
      <c r="Z4" s="36"/>
    </row>
    <row r="5" spans="1:26" ht="54" customHeight="1" x14ac:dyDescent="0.25">
      <c r="A5" s="123">
        <v>4</v>
      </c>
      <c r="B5" s="122" t="s">
        <v>122</v>
      </c>
      <c r="C5" s="61"/>
      <c r="D5" s="62"/>
      <c r="E5" s="62"/>
      <c r="F5" s="62" t="s">
        <v>24</v>
      </c>
      <c r="G5" s="51" t="s">
        <v>132</v>
      </c>
      <c r="H5" s="51">
        <v>4</v>
      </c>
      <c r="I5" s="51" t="s">
        <v>19</v>
      </c>
      <c r="J5" s="51"/>
      <c r="K5" s="41">
        <v>73</v>
      </c>
      <c r="L5" s="42">
        <v>993342</v>
      </c>
      <c r="M5" s="53">
        <v>506658</v>
      </c>
      <c r="N5" s="53">
        <f>SUM(L5:M5)</f>
        <v>1500000</v>
      </c>
      <c r="O5" s="63">
        <v>990000</v>
      </c>
      <c r="P5" s="55">
        <f t="shared" si="0"/>
        <v>0.99663559982362571</v>
      </c>
      <c r="Q5" s="56" t="s">
        <v>118</v>
      </c>
      <c r="U5" s="64"/>
      <c r="V5" s="36"/>
      <c r="W5" s="36"/>
      <c r="X5" s="36"/>
      <c r="Y5" s="36"/>
      <c r="Z5" s="36"/>
    </row>
    <row r="6" spans="1:26" ht="63.75" customHeight="1" x14ac:dyDescent="0.25">
      <c r="A6" s="123">
        <v>5</v>
      </c>
      <c r="B6" s="121" t="s">
        <v>25</v>
      </c>
      <c r="C6" s="38" t="e">
        <f>#REF!</f>
        <v>#REF!</v>
      </c>
      <c r="D6" s="38" t="e">
        <f>#REF!</f>
        <v>#REF!</v>
      </c>
      <c r="E6" s="39" t="e">
        <f>#REF!</f>
        <v>#REF!</v>
      </c>
      <c r="F6" s="38" t="e">
        <f>#REF!</f>
        <v>#REF!</v>
      </c>
      <c r="G6" s="40" t="s">
        <v>26</v>
      </c>
      <c r="H6" s="40">
        <v>1</v>
      </c>
      <c r="I6" s="40" t="s">
        <v>27</v>
      </c>
      <c r="J6" s="40" t="s">
        <v>28</v>
      </c>
      <c r="K6" s="41">
        <v>69</v>
      </c>
      <c r="L6" s="42">
        <v>1046084</v>
      </c>
      <c r="M6" s="43">
        <v>523042</v>
      </c>
      <c r="N6" s="43">
        <f t="shared" si="1"/>
        <v>1569126</v>
      </c>
      <c r="O6" s="44">
        <v>523000</v>
      </c>
      <c r="P6" s="45">
        <f t="shared" si="0"/>
        <v>0.49995985026059092</v>
      </c>
      <c r="Q6" s="46" t="s">
        <v>116</v>
      </c>
      <c r="R6" s="65"/>
      <c r="T6" s="58"/>
      <c r="U6" s="47"/>
      <c r="V6" s="36"/>
      <c r="W6" s="36"/>
      <c r="X6" s="36"/>
      <c r="Y6" s="36"/>
      <c r="Z6" s="36"/>
    </row>
    <row r="7" spans="1:26" ht="63.75" customHeight="1" x14ac:dyDescent="0.25">
      <c r="A7" s="123">
        <v>6</v>
      </c>
      <c r="B7" s="122" t="s">
        <v>29</v>
      </c>
      <c r="C7" s="61" t="e">
        <f>#REF!</f>
        <v>#REF!</v>
      </c>
      <c r="D7" s="62" t="e">
        <f>#REF!</f>
        <v>#REF!</v>
      </c>
      <c r="E7" s="62" t="e">
        <f>#REF!</f>
        <v>#REF!</v>
      </c>
      <c r="F7" s="62"/>
      <c r="G7" s="51" t="s">
        <v>30</v>
      </c>
      <c r="H7" s="51">
        <v>5</v>
      </c>
      <c r="I7" s="51" t="s">
        <v>19</v>
      </c>
      <c r="J7" s="51" t="s">
        <v>31</v>
      </c>
      <c r="K7" s="41">
        <v>68</v>
      </c>
      <c r="L7" s="42">
        <v>1500000</v>
      </c>
      <c r="M7" s="53">
        <v>500000</v>
      </c>
      <c r="N7" s="53">
        <f>SUM(L7:M7)</f>
        <v>2000000</v>
      </c>
      <c r="O7" s="63">
        <f>L7/2</f>
        <v>750000</v>
      </c>
      <c r="P7" s="55">
        <f t="shared" si="0"/>
        <v>0.5</v>
      </c>
      <c r="Q7" s="56" t="s">
        <v>117</v>
      </c>
      <c r="R7" s="65"/>
      <c r="S7" s="65"/>
      <c r="T7" s="65"/>
      <c r="U7" s="65"/>
      <c r="V7" s="36"/>
      <c r="W7" s="36"/>
      <c r="X7" s="36"/>
      <c r="Y7" s="36"/>
      <c r="Z7" s="36"/>
    </row>
    <row r="8" spans="1:26" ht="52.5" customHeight="1" x14ac:dyDescent="0.25">
      <c r="A8" s="123">
        <v>7</v>
      </c>
      <c r="B8" s="119" t="s">
        <v>32</v>
      </c>
      <c r="C8" s="38" t="e">
        <f>#REF!</f>
        <v>#REF!</v>
      </c>
      <c r="D8" s="39" t="e">
        <f>#REF!</f>
        <v>#REF!</v>
      </c>
      <c r="E8" s="38" t="e">
        <f>#REF!</f>
        <v>#REF!</v>
      </c>
      <c r="F8" s="38" t="e">
        <f>#REF!</f>
        <v>#REF!</v>
      </c>
      <c r="G8" s="40" t="s">
        <v>30</v>
      </c>
      <c r="H8" s="40">
        <v>5</v>
      </c>
      <c r="I8" s="40" t="s">
        <v>19</v>
      </c>
      <c r="J8" s="40" t="s">
        <v>33</v>
      </c>
      <c r="K8" s="41">
        <f>'[1]Roll Up'!$B$6</f>
        <v>52.642857142857146</v>
      </c>
      <c r="L8" s="42">
        <v>700000</v>
      </c>
      <c r="M8" s="43">
        <v>300000</v>
      </c>
      <c r="N8" s="43">
        <f t="shared" si="1"/>
        <v>1000000</v>
      </c>
      <c r="O8" s="44">
        <v>0</v>
      </c>
      <c r="P8" s="45">
        <f t="shared" si="0"/>
        <v>0</v>
      </c>
      <c r="Q8" s="46" t="s">
        <v>123</v>
      </c>
      <c r="R8" s="65"/>
      <c r="S8" s="65"/>
      <c r="T8" s="65"/>
      <c r="U8" s="65"/>
      <c r="V8" s="36"/>
      <c r="W8" s="36"/>
      <c r="X8" s="36"/>
      <c r="Y8" s="36"/>
      <c r="Z8" s="36"/>
    </row>
    <row r="9" spans="1:26" ht="63.75" customHeight="1" x14ac:dyDescent="0.25">
      <c r="A9" s="123"/>
      <c r="B9" s="124"/>
      <c r="C9" s="61"/>
      <c r="D9" s="61"/>
      <c r="E9" s="61"/>
      <c r="F9" s="61"/>
      <c r="G9" s="61"/>
      <c r="H9" s="61"/>
      <c r="I9" s="61"/>
      <c r="J9" s="61"/>
      <c r="K9" s="67" t="s">
        <v>34</v>
      </c>
      <c r="L9" s="68">
        <f>SUM(L2:L8)</f>
        <v>6844426</v>
      </c>
      <c r="M9" s="68"/>
      <c r="N9" s="68"/>
      <c r="O9" s="69">
        <f>SUM(O2:O8)</f>
        <v>4063000</v>
      </c>
      <c r="P9" s="70"/>
      <c r="Q9" s="71" t="s">
        <v>119</v>
      </c>
      <c r="V9" s="36"/>
      <c r="W9" s="36"/>
      <c r="X9" s="36"/>
      <c r="Y9" s="36"/>
      <c r="Z9" s="36"/>
    </row>
    <row r="10" spans="1:26" ht="43.5" customHeight="1" x14ac:dyDescent="0.25">
      <c r="A10" s="128"/>
      <c r="B10" s="72"/>
      <c r="C10" s="73"/>
      <c r="D10" s="73"/>
      <c r="E10" s="74"/>
      <c r="F10" s="74"/>
      <c r="G10" s="74"/>
      <c r="H10" s="74"/>
      <c r="I10" s="74"/>
      <c r="J10" s="74"/>
      <c r="K10" s="75" t="s">
        <v>35</v>
      </c>
      <c r="L10" s="76">
        <v>3000000</v>
      </c>
      <c r="M10" s="76"/>
      <c r="N10" s="76"/>
      <c r="O10" s="77">
        <f>L10</f>
        <v>3000000</v>
      </c>
      <c r="P10" s="102"/>
      <c r="Q10" s="75"/>
      <c r="V10" s="36"/>
      <c r="W10" s="36"/>
      <c r="X10" s="36"/>
      <c r="Y10" s="36"/>
      <c r="Z10" s="36"/>
    </row>
    <row r="11" spans="1:26" ht="18.95" customHeight="1" x14ac:dyDescent="0.25">
      <c r="A11" s="106"/>
      <c r="B11" s="107"/>
      <c r="C11" s="108"/>
      <c r="D11" s="108"/>
      <c r="E11" s="109"/>
      <c r="F11" s="109"/>
      <c r="G11" s="109"/>
      <c r="H11" s="109"/>
      <c r="I11" s="109"/>
      <c r="J11" s="109"/>
      <c r="K11" s="116" t="s">
        <v>112</v>
      </c>
      <c r="L11" s="111">
        <f>L9-L10</f>
        <v>3844426</v>
      </c>
      <c r="M11" s="111"/>
      <c r="N11" s="111"/>
      <c r="O11" s="117">
        <f>O9-L10</f>
        <v>1063000</v>
      </c>
      <c r="P11" s="118"/>
      <c r="Q11" s="75"/>
      <c r="V11" s="36"/>
      <c r="W11" s="36"/>
      <c r="X11" s="36"/>
      <c r="Y11" s="36"/>
      <c r="Z11" s="36"/>
    </row>
    <row r="12" spans="1:26" ht="63.75" customHeight="1" x14ac:dyDescent="0.25">
      <c r="B12" s="79"/>
      <c r="C12" s="73"/>
      <c r="D12" s="73"/>
      <c r="E12" s="74"/>
      <c r="F12" s="74"/>
      <c r="G12" s="74"/>
      <c r="H12" s="74"/>
      <c r="I12" s="74"/>
      <c r="J12" s="74"/>
      <c r="K12" s="83"/>
      <c r="L12" s="81"/>
      <c r="M12" s="81"/>
      <c r="N12" s="81"/>
      <c r="O12" s="82"/>
      <c r="Q12" s="75"/>
      <c r="V12" s="36"/>
      <c r="W12" s="36"/>
      <c r="X12" s="36"/>
      <c r="Y12" s="36"/>
      <c r="Z12" s="36"/>
    </row>
    <row r="13" spans="1:26" ht="63.75" customHeight="1" x14ac:dyDescent="0.25">
      <c r="B13" s="84"/>
      <c r="C13" s="74"/>
      <c r="D13" s="74"/>
      <c r="E13" s="74"/>
      <c r="F13" s="74"/>
      <c r="G13" s="36"/>
      <c r="H13" s="36"/>
      <c r="I13" s="36"/>
      <c r="J13" s="36"/>
      <c r="K13" s="85"/>
      <c r="Q13" s="34"/>
      <c r="V13" s="36"/>
      <c r="W13" s="36"/>
      <c r="X13" s="36"/>
      <c r="Y13" s="36"/>
      <c r="Z13" s="36"/>
    </row>
    <row r="14" spans="1:26" ht="63.75" customHeight="1" x14ac:dyDescent="0.25">
      <c r="B14" s="86"/>
      <c r="C14" s="74"/>
      <c r="D14" s="74"/>
      <c r="E14" s="74"/>
      <c r="F14" s="74"/>
      <c r="G14" s="36"/>
      <c r="H14" s="36"/>
      <c r="I14" s="36"/>
      <c r="J14" s="36"/>
      <c r="K14" s="85"/>
      <c r="V14" s="36"/>
      <c r="W14" s="36"/>
      <c r="X14" s="36"/>
      <c r="Y14" s="36"/>
      <c r="Z14" s="3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AA1B0-33F8-4710-976A-E09B2074CAC4}">
  <dimension ref="A1:Z14"/>
  <sheetViews>
    <sheetView zoomScale="80" zoomScaleNormal="80" workbookViewId="0">
      <selection activeCell="Q11" sqref="Q11"/>
    </sheetView>
  </sheetViews>
  <sheetFormatPr defaultColWidth="31.28515625" defaultRowHeight="15.75" x14ac:dyDescent="0.25"/>
  <cols>
    <col min="1" max="1" width="2.7109375" style="34" customWidth="1"/>
    <col min="2" max="2" width="23.5703125" style="36" customWidth="1"/>
    <col min="3" max="3" width="0.85546875" style="88" hidden="1" customWidth="1"/>
    <col min="4" max="6" width="31.28515625" style="88" hidden="1" customWidth="1"/>
    <col min="7" max="7" width="20.42578125" style="88" customWidth="1"/>
    <col min="8" max="8" width="11.85546875" style="88" customWidth="1"/>
    <col min="9" max="9" width="15.42578125" style="88" customWidth="1"/>
    <col min="10" max="10" width="1.28515625" style="88" hidden="1" customWidth="1"/>
    <col min="11" max="11" width="13.28515625" style="89" customWidth="1"/>
    <col min="12" max="12" width="13.5703125" style="36" customWidth="1"/>
    <col min="13" max="13" width="14.85546875" style="36" customWidth="1"/>
    <col min="14" max="15" width="16.140625" style="36" customWidth="1"/>
    <col min="16" max="16" width="9" style="78" customWidth="1"/>
    <col min="17" max="17" width="66.42578125" style="87" customWidth="1"/>
    <col min="18" max="18" width="131.28515625" style="36" customWidth="1"/>
    <col min="19" max="19" width="16.42578125" style="36" customWidth="1"/>
    <col min="20" max="20" width="20" style="36" customWidth="1"/>
    <col min="21" max="21" width="15" style="36" customWidth="1"/>
    <col min="22" max="26" width="31.28515625" style="78"/>
    <col min="27" max="16384" width="31.28515625" style="36"/>
  </cols>
  <sheetData>
    <row r="1" spans="1:26" ht="86.25" customHeight="1" x14ac:dyDescent="0.25">
      <c r="A1" s="115"/>
      <c r="B1" s="97" t="s">
        <v>0</v>
      </c>
      <c r="C1" s="97" t="s">
        <v>1</v>
      </c>
      <c r="D1" s="97" t="s">
        <v>2</v>
      </c>
      <c r="E1" s="97" t="s">
        <v>3</v>
      </c>
      <c r="F1" s="97" t="s">
        <v>4</v>
      </c>
      <c r="G1" s="98" t="s">
        <v>5</v>
      </c>
      <c r="H1" s="99" t="s">
        <v>6</v>
      </c>
      <c r="I1" s="97" t="s">
        <v>7</v>
      </c>
      <c r="J1" s="97" t="s">
        <v>8</v>
      </c>
      <c r="K1" s="97" t="s">
        <v>36</v>
      </c>
      <c r="L1" s="97" t="s">
        <v>9</v>
      </c>
      <c r="M1" s="97" t="s">
        <v>10</v>
      </c>
      <c r="N1" s="97" t="s">
        <v>11</v>
      </c>
      <c r="O1" s="100" t="s">
        <v>127</v>
      </c>
      <c r="P1" s="101" t="s">
        <v>12</v>
      </c>
      <c r="Q1" s="35" t="s">
        <v>13</v>
      </c>
      <c r="V1" s="36"/>
      <c r="W1" s="36"/>
      <c r="X1" s="36"/>
      <c r="Y1" s="36"/>
      <c r="Z1" s="36"/>
    </row>
    <row r="2" spans="1:26" ht="63.75" customHeight="1" x14ac:dyDescent="0.25">
      <c r="A2" s="95">
        <v>1</v>
      </c>
      <c r="B2" s="37" t="s">
        <v>14</v>
      </c>
      <c r="C2" s="38" t="e">
        <f>#REF!</f>
        <v>#REF!</v>
      </c>
      <c r="D2" s="39" t="e">
        <f>#REF!</f>
        <v>#REF!</v>
      </c>
      <c r="E2" s="38" t="e">
        <f>#REF!</f>
        <v>#REF!</v>
      </c>
      <c r="F2" s="38" t="e">
        <f>#REF!</f>
        <v>#REF!</v>
      </c>
      <c r="G2" s="40" t="s">
        <v>15</v>
      </c>
      <c r="H2" s="40">
        <v>5</v>
      </c>
      <c r="I2" s="40" t="s">
        <v>16</v>
      </c>
      <c r="J2" s="40" t="s">
        <v>17</v>
      </c>
      <c r="K2" s="41">
        <v>84</v>
      </c>
      <c r="L2" s="42">
        <v>750000</v>
      </c>
      <c r="M2" s="43">
        <v>750000</v>
      </c>
      <c r="N2" s="43">
        <f>SUM(L2:M2)</f>
        <v>1500000</v>
      </c>
      <c r="O2" s="94">
        <v>750000</v>
      </c>
      <c r="P2" s="92">
        <f t="shared" ref="P2:P8" si="0">O2/L2</f>
        <v>1</v>
      </c>
      <c r="Q2" s="46" t="s">
        <v>114</v>
      </c>
      <c r="U2" s="47"/>
      <c r="V2" s="36"/>
      <c r="W2" s="36"/>
      <c r="X2" s="36"/>
      <c r="Y2" s="36"/>
      <c r="Z2" s="36"/>
    </row>
    <row r="3" spans="1:26" ht="84" customHeight="1" x14ac:dyDescent="0.25">
      <c r="A3" s="114">
        <v>2</v>
      </c>
      <c r="B3" s="48" t="s">
        <v>120</v>
      </c>
      <c r="C3" s="49" t="e">
        <f>#REF!</f>
        <v>#REF!</v>
      </c>
      <c r="D3" s="50" t="e">
        <f>#REF!</f>
        <v>#REF!</v>
      </c>
      <c r="E3" s="50" t="e">
        <f>#REF!</f>
        <v>#REF!</v>
      </c>
      <c r="F3" s="49" t="e">
        <f>#REF!</f>
        <v>#REF!</v>
      </c>
      <c r="G3" s="51" t="s">
        <v>18</v>
      </c>
      <c r="H3" s="51">
        <v>3</v>
      </c>
      <c r="I3" s="51" t="s">
        <v>19</v>
      </c>
      <c r="J3" s="51" t="s">
        <v>20</v>
      </c>
      <c r="K3" s="41">
        <f>'[1]Roll Up'!$B$2</f>
        <v>76.285714285714292</v>
      </c>
      <c r="L3" s="52">
        <v>1555000</v>
      </c>
      <c r="M3" s="53">
        <v>4301269</v>
      </c>
      <c r="N3" s="53">
        <f t="shared" ref="N3:N8" si="1">SUM(L3:M3)</f>
        <v>5856269</v>
      </c>
      <c r="O3" s="94">
        <v>750000</v>
      </c>
      <c r="P3" s="92">
        <f t="shared" si="0"/>
        <v>0.48231511254019294</v>
      </c>
      <c r="Q3" s="56" t="s">
        <v>121</v>
      </c>
      <c r="V3" s="36"/>
      <c r="W3" s="36"/>
      <c r="X3" s="36"/>
      <c r="Y3" s="36"/>
      <c r="Z3" s="36"/>
    </row>
    <row r="4" spans="1:26" ht="69.75" customHeight="1" x14ac:dyDescent="0.25">
      <c r="A4" s="113">
        <v>3</v>
      </c>
      <c r="B4" s="40" t="s">
        <v>21</v>
      </c>
      <c r="C4" s="38" t="e">
        <f>#REF!</f>
        <v>#REF!</v>
      </c>
      <c r="D4" s="38" t="e">
        <f>#REF!</f>
        <v>#REF!</v>
      </c>
      <c r="E4" s="38" t="e">
        <f>#REF!</f>
        <v>#REF!</v>
      </c>
      <c r="F4" s="38" t="e">
        <f>#REF!</f>
        <v>#REF!</v>
      </c>
      <c r="G4" s="40" t="s">
        <v>22</v>
      </c>
      <c r="H4" s="40">
        <v>4</v>
      </c>
      <c r="I4" s="40" t="s">
        <v>19</v>
      </c>
      <c r="J4" s="40" t="s">
        <v>23</v>
      </c>
      <c r="K4" s="41">
        <f>'[1]Roll Up'!$B$5</f>
        <v>73.142857142857139</v>
      </c>
      <c r="L4" s="42">
        <v>300000</v>
      </c>
      <c r="M4" s="43">
        <v>160500</v>
      </c>
      <c r="N4" s="43">
        <f>SUM(L4:M4)</f>
        <v>460500</v>
      </c>
      <c r="O4" s="94">
        <v>300000</v>
      </c>
      <c r="P4" s="92">
        <f t="shared" si="0"/>
        <v>1</v>
      </c>
      <c r="Q4" s="57" t="s">
        <v>115</v>
      </c>
      <c r="T4" s="58"/>
      <c r="U4" s="59"/>
      <c r="V4" s="36"/>
      <c r="W4" s="36"/>
      <c r="X4" s="36"/>
      <c r="Y4" s="36"/>
      <c r="Z4" s="36"/>
    </row>
    <row r="5" spans="1:26" ht="47.25" x14ac:dyDescent="0.25">
      <c r="A5" s="95">
        <v>4</v>
      </c>
      <c r="B5" s="60" t="s">
        <v>122</v>
      </c>
      <c r="C5" s="61"/>
      <c r="D5" s="62"/>
      <c r="E5" s="62"/>
      <c r="F5" s="62" t="s">
        <v>24</v>
      </c>
      <c r="G5" s="51" t="s">
        <v>132</v>
      </c>
      <c r="H5" s="51">
        <v>4</v>
      </c>
      <c r="I5" s="51" t="s">
        <v>19</v>
      </c>
      <c r="J5" s="51"/>
      <c r="K5" s="41">
        <v>73</v>
      </c>
      <c r="L5" s="42">
        <v>993342</v>
      </c>
      <c r="M5" s="53">
        <v>506658</v>
      </c>
      <c r="N5" s="53">
        <f>SUM(L5:M5)</f>
        <v>1500000</v>
      </c>
      <c r="O5" s="94">
        <v>0</v>
      </c>
      <c r="P5" s="92">
        <f t="shared" si="0"/>
        <v>0</v>
      </c>
      <c r="Q5" s="56" t="s">
        <v>129</v>
      </c>
      <c r="U5" s="64"/>
      <c r="V5" s="36"/>
      <c r="W5" s="36"/>
      <c r="X5" s="36"/>
      <c r="Y5" s="36"/>
      <c r="Z5" s="36"/>
    </row>
    <row r="6" spans="1:26" ht="64.5" customHeight="1" x14ac:dyDescent="0.25">
      <c r="A6" s="113">
        <v>5</v>
      </c>
      <c r="B6" s="40" t="s">
        <v>25</v>
      </c>
      <c r="C6" s="38" t="e">
        <f>#REF!</f>
        <v>#REF!</v>
      </c>
      <c r="D6" s="38" t="e">
        <f>#REF!</f>
        <v>#REF!</v>
      </c>
      <c r="E6" s="39" t="e">
        <f>#REF!</f>
        <v>#REF!</v>
      </c>
      <c r="F6" s="38" t="e">
        <f>#REF!</f>
        <v>#REF!</v>
      </c>
      <c r="G6" s="40" t="s">
        <v>26</v>
      </c>
      <c r="H6" s="40">
        <v>1</v>
      </c>
      <c r="I6" s="40" t="s">
        <v>27</v>
      </c>
      <c r="J6" s="40" t="s">
        <v>28</v>
      </c>
      <c r="K6" s="41">
        <v>69</v>
      </c>
      <c r="L6" s="42">
        <v>1046084</v>
      </c>
      <c r="M6" s="43">
        <v>523042</v>
      </c>
      <c r="N6" s="43">
        <f t="shared" si="1"/>
        <v>1569126</v>
      </c>
      <c r="O6" s="94">
        <v>523000</v>
      </c>
      <c r="P6" s="92">
        <f t="shared" si="0"/>
        <v>0.49995985026059092</v>
      </c>
      <c r="Q6" s="46" t="s">
        <v>116</v>
      </c>
      <c r="R6" s="65"/>
      <c r="T6" s="58"/>
      <c r="U6" s="47"/>
      <c r="V6" s="36"/>
      <c r="W6" s="36"/>
      <c r="X6" s="36"/>
      <c r="Y6" s="36"/>
      <c r="Z6" s="36"/>
    </row>
    <row r="7" spans="1:26" ht="34.5" customHeight="1" x14ac:dyDescent="0.25">
      <c r="A7" s="95">
        <v>6</v>
      </c>
      <c r="B7" s="60" t="s">
        <v>29</v>
      </c>
      <c r="C7" s="61" t="e">
        <f>#REF!</f>
        <v>#REF!</v>
      </c>
      <c r="D7" s="62" t="e">
        <f>#REF!</f>
        <v>#REF!</v>
      </c>
      <c r="E7" s="62" t="e">
        <f>#REF!</f>
        <v>#REF!</v>
      </c>
      <c r="F7" s="62"/>
      <c r="G7" s="51" t="s">
        <v>30</v>
      </c>
      <c r="H7" s="51">
        <v>5</v>
      </c>
      <c r="I7" s="51" t="s">
        <v>19</v>
      </c>
      <c r="J7" s="51" t="s">
        <v>31</v>
      </c>
      <c r="K7" s="41">
        <v>68</v>
      </c>
      <c r="L7" s="42">
        <v>1500000</v>
      </c>
      <c r="M7" s="53">
        <v>500000</v>
      </c>
      <c r="N7" s="53">
        <f>SUM(L7:M7)</f>
        <v>2000000</v>
      </c>
      <c r="O7" s="94">
        <v>1000000</v>
      </c>
      <c r="P7" s="92">
        <f t="shared" si="0"/>
        <v>0.66666666666666663</v>
      </c>
      <c r="Q7" s="56" t="s">
        <v>131</v>
      </c>
      <c r="R7" s="65"/>
      <c r="S7" s="65" t="e">
        <f>L10-#REF!</f>
        <v>#REF!</v>
      </c>
      <c r="T7" s="65"/>
      <c r="U7" s="65"/>
      <c r="V7" s="36"/>
      <c r="W7" s="36"/>
      <c r="X7" s="36"/>
      <c r="Y7" s="36"/>
      <c r="Z7" s="36"/>
    </row>
    <row r="8" spans="1:26" ht="53.25" customHeight="1" x14ac:dyDescent="0.25">
      <c r="A8" s="113">
        <v>7</v>
      </c>
      <c r="B8" s="37" t="s">
        <v>32</v>
      </c>
      <c r="C8" s="38" t="e">
        <f>#REF!</f>
        <v>#REF!</v>
      </c>
      <c r="D8" s="39" t="e">
        <f>#REF!</f>
        <v>#REF!</v>
      </c>
      <c r="E8" s="38" t="e">
        <f>#REF!</f>
        <v>#REF!</v>
      </c>
      <c r="F8" s="38" t="e">
        <f>#REF!</f>
        <v>#REF!</v>
      </c>
      <c r="G8" s="40" t="s">
        <v>30</v>
      </c>
      <c r="H8" s="40">
        <v>5</v>
      </c>
      <c r="I8" s="40" t="s">
        <v>19</v>
      </c>
      <c r="J8" s="40" t="s">
        <v>33</v>
      </c>
      <c r="K8" s="41">
        <f>'[1]Roll Up'!$B$6</f>
        <v>52.642857142857146</v>
      </c>
      <c r="L8" s="42">
        <v>700000</v>
      </c>
      <c r="M8" s="43">
        <v>300000</v>
      </c>
      <c r="N8" s="43">
        <f t="shared" si="1"/>
        <v>1000000</v>
      </c>
      <c r="O8" s="94">
        <v>300000</v>
      </c>
      <c r="P8" s="92">
        <f t="shared" si="0"/>
        <v>0.42857142857142855</v>
      </c>
      <c r="Q8" s="46" t="s">
        <v>130</v>
      </c>
      <c r="R8" s="65"/>
      <c r="S8" s="65"/>
      <c r="T8" s="65"/>
      <c r="U8" s="65"/>
      <c r="V8" s="36"/>
      <c r="W8" s="36"/>
      <c r="X8" s="36"/>
      <c r="Y8" s="36"/>
      <c r="Z8" s="36"/>
    </row>
    <row r="9" spans="1:26" ht="47.25" x14ac:dyDescent="0.25">
      <c r="A9" s="113"/>
      <c r="B9" s="66"/>
      <c r="C9" s="61"/>
      <c r="D9" s="61"/>
      <c r="E9" s="61"/>
      <c r="F9" s="61"/>
      <c r="G9" s="61"/>
      <c r="H9" s="61"/>
      <c r="I9" s="61"/>
      <c r="J9" s="61"/>
      <c r="K9" s="67" t="s">
        <v>34</v>
      </c>
      <c r="L9" s="68">
        <f>SUM(L2:L8)</f>
        <v>6844426</v>
      </c>
      <c r="M9" s="68"/>
      <c r="N9" s="68"/>
      <c r="O9" s="68">
        <f>SUM(O2:O8)</f>
        <v>3623000</v>
      </c>
      <c r="P9" s="93"/>
      <c r="Q9" s="71" t="s">
        <v>128</v>
      </c>
      <c r="V9" s="36"/>
      <c r="W9" s="36"/>
      <c r="X9" s="36"/>
      <c r="Y9" s="36"/>
      <c r="Z9" s="36"/>
    </row>
    <row r="10" spans="1:26" ht="31.5" x14ac:dyDescent="0.25">
      <c r="A10" s="104"/>
      <c r="B10" s="72"/>
      <c r="C10" s="73"/>
      <c r="D10" s="73"/>
      <c r="E10" s="74"/>
      <c r="F10" s="74"/>
      <c r="G10" s="74"/>
      <c r="H10" s="74"/>
      <c r="I10" s="74"/>
      <c r="J10" s="74"/>
      <c r="K10" s="75" t="s">
        <v>35</v>
      </c>
      <c r="L10" s="76">
        <v>3000000</v>
      </c>
      <c r="M10" s="76"/>
      <c r="N10" s="76"/>
      <c r="O10" s="76"/>
      <c r="P10" s="102"/>
      <c r="Q10" s="75"/>
      <c r="V10" s="36"/>
      <c r="W10" s="36"/>
      <c r="X10" s="36"/>
      <c r="Y10" s="36"/>
      <c r="Z10" s="36"/>
    </row>
    <row r="11" spans="1:26" x14ac:dyDescent="0.25">
      <c r="A11" s="104"/>
      <c r="B11" s="79"/>
      <c r="C11" s="73"/>
      <c r="D11" s="73"/>
      <c r="E11" s="74"/>
      <c r="F11" s="74"/>
      <c r="G11" s="74"/>
      <c r="H11" s="74"/>
      <c r="I11" s="74"/>
      <c r="J11" s="74"/>
      <c r="K11" s="80" t="s">
        <v>112</v>
      </c>
      <c r="L11" s="81">
        <f>L9-L10</f>
        <v>3844426</v>
      </c>
      <c r="M11" s="81"/>
      <c r="N11" s="81"/>
      <c r="O11" s="81">
        <f>O9-L10</f>
        <v>623000</v>
      </c>
      <c r="P11" s="103"/>
      <c r="Q11" s="75"/>
      <c r="V11" s="36"/>
      <c r="W11" s="36"/>
      <c r="X11" s="36"/>
      <c r="Y11" s="36"/>
      <c r="Z11" s="36"/>
    </row>
    <row r="12" spans="1:26" x14ac:dyDescent="0.25">
      <c r="A12" s="106"/>
      <c r="B12" s="107"/>
      <c r="C12" s="108"/>
      <c r="D12" s="108"/>
      <c r="E12" s="109"/>
      <c r="F12" s="109"/>
      <c r="G12" s="109"/>
      <c r="H12" s="109"/>
      <c r="I12" s="109"/>
      <c r="J12" s="109"/>
      <c r="K12" s="110"/>
      <c r="L12" s="111"/>
      <c r="M12" s="111"/>
      <c r="N12" s="111"/>
      <c r="O12" s="111"/>
      <c r="P12" s="112"/>
      <c r="Q12" s="75"/>
      <c r="V12" s="36"/>
      <c r="W12" s="36"/>
      <c r="X12" s="36"/>
      <c r="Y12" s="36"/>
      <c r="Z12" s="36"/>
    </row>
    <row r="13" spans="1:26" x14ac:dyDescent="0.25">
      <c r="A13" s="105"/>
      <c r="B13" s="84"/>
      <c r="C13" s="74"/>
      <c r="D13" s="74"/>
      <c r="E13" s="74"/>
      <c r="F13" s="74"/>
      <c r="G13" s="36"/>
      <c r="H13" s="36"/>
      <c r="I13" s="36"/>
      <c r="J13" s="36"/>
      <c r="K13" s="85"/>
      <c r="Q13" s="34"/>
      <c r="V13" s="36"/>
      <c r="W13" s="36"/>
      <c r="X13" s="36"/>
      <c r="Y13" s="36"/>
      <c r="Z13" s="36"/>
    </row>
    <row r="14" spans="1:26" x14ac:dyDescent="0.25">
      <c r="B14" s="86"/>
      <c r="C14" s="74"/>
      <c r="D14" s="74"/>
      <c r="E14" s="74"/>
      <c r="F14" s="74"/>
      <c r="G14" s="36"/>
      <c r="H14" s="36"/>
      <c r="I14" s="36"/>
      <c r="J14" s="36"/>
      <c r="K14" s="85"/>
      <c r="V14" s="36"/>
      <c r="W14" s="36"/>
      <c r="X14" s="36"/>
      <c r="Y14" s="36"/>
      <c r="Z14" s="3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D9721-97B9-4F09-A8AB-4F2DBAEF00B1}">
  <dimension ref="A1:Z14"/>
  <sheetViews>
    <sheetView zoomScale="80" zoomScaleNormal="80" workbookViewId="0">
      <selection activeCell="R2" sqref="R2"/>
    </sheetView>
  </sheetViews>
  <sheetFormatPr defaultColWidth="31.28515625" defaultRowHeight="15.75" x14ac:dyDescent="0.25"/>
  <cols>
    <col min="1" max="1" width="2.7109375" style="34" customWidth="1"/>
    <col min="2" max="2" width="23.5703125" style="36" customWidth="1"/>
    <col min="3" max="3" width="0.85546875" style="88" hidden="1" customWidth="1"/>
    <col min="4" max="6" width="31.28515625" style="88" hidden="1" customWidth="1"/>
    <col min="7" max="7" width="20.42578125" style="88" customWidth="1"/>
    <col min="8" max="8" width="14.7109375" style="88" customWidth="1"/>
    <col min="9" max="9" width="15.42578125" style="88" customWidth="1"/>
    <col min="10" max="10" width="1.28515625" style="88" hidden="1" customWidth="1"/>
    <col min="11" max="11" width="17.140625" style="89" customWidth="1"/>
    <col min="12" max="12" width="13.5703125" style="36" customWidth="1"/>
    <col min="13" max="13" width="14.85546875" style="36" customWidth="1"/>
    <col min="14" max="14" width="16.140625" style="36" customWidth="1"/>
    <col min="15" max="15" width="18.42578125" style="36" customWidth="1"/>
    <col min="16" max="16" width="9" style="78" customWidth="1"/>
    <col min="17" max="17" width="72.42578125" style="87" customWidth="1"/>
    <col min="18" max="18" width="131.28515625" style="36" customWidth="1"/>
    <col min="19" max="19" width="16.42578125" style="36" customWidth="1"/>
    <col min="20" max="20" width="20" style="36" customWidth="1"/>
    <col min="21" max="21" width="15" style="36" customWidth="1"/>
    <col min="22" max="26" width="31.28515625" style="78"/>
    <col min="27" max="16384" width="31.28515625" style="36"/>
  </cols>
  <sheetData>
    <row r="1" spans="1:26" ht="84" customHeight="1" x14ac:dyDescent="0.25">
      <c r="A1" s="96"/>
      <c r="B1" s="97" t="s">
        <v>0</v>
      </c>
      <c r="C1" s="97" t="s">
        <v>1</v>
      </c>
      <c r="D1" s="97" t="s">
        <v>2</v>
      </c>
      <c r="E1" s="97" t="s">
        <v>3</v>
      </c>
      <c r="F1" s="97" t="s">
        <v>4</v>
      </c>
      <c r="G1" s="98" t="s">
        <v>5</v>
      </c>
      <c r="H1" s="99" t="s">
        <v>6</v>
      </c>
      <c r="I1" s="97" t="s">
        <v>7</v>
      </c>
      <c r="J1" s="97" t="s">
        <v>8</v>
      </c>
      <c r="K1" s="97" t="s">
        <v>36</v>
      </c>
      <c r="L1" s="97" t="s">
        <v>9</v>
      </c>
      <c r="M1" s="97" t="s">
        <v>10</v>
      </c>
      <c r="N1" s="97" t="s">
        <v>11</v>
      </c>
      <c r="O1" s="100" t="s">
        <v>124</v>
      </c>
      <c r="P1" s="101" t="s">
        <v>12</v>
      </c>
      <c r="Q1" s="35" t="s">
        <v>13</v>
      </c>
      <c r="V1" s="36"/>
      <c r="W1" s="36"/>
      <c r="X1" s="36"/>
      <c r="Y1" s="36"/>
      <c r="Z1" s="36"/>
    </row>
    <row r="2" spans="1:26" ht="83.25" customHeight="1" x14ac:dyDescent="0.25">
      <c r="A2" s="123">
        <v>1</v>
      </c>
      <c r="B2" s="119" t="s">
        <v>14</v>
      </c>
      <c r="C2" s="38" t="e">
        <f>#REF!</f>
        <v>#REF!</v>
      </c>
      <c r="D2" s="39" t="e">
        <f>#REF!</f>
        <v>#REF!</v>
      </c>
      <c r="E2" s="38" t="e">
        <f>#REF!</f>
        <v>#REF!</v>
      </c>
      <c r="F2" s="38" t="e">
        <f>#REF!</f>
        <v>#REF!</v>
      </c>
      <c r="G2" s="40" t="s">
        <v>15</v>
      </c>
      <c r="H2" s="40">
        <v>5</v>
      </c>
      <c r="I2" s="40" t="s">
        <v>16</v>
      </c>
      <c r="J2" s="40" t="s">
        <v>17</v>
      </c>
      <c r="K2" s="41">
        <v>84</v>
      </c>
      <c r="L2" s="42">
        <v>750000</v>
      </c>
      <c r="M2" s="43">
        <v>750000</v>
      </c>
      <c r="N2" s="43">
        <f>SUM(L2:M2)</f>
        <v>1500000</v>
      </c>
      <c r="O2" s="91">
        <f>L2</f>
        <v>750000</v>
      </c>
      <c r="P2" s="92">
        <f t="shared" ref="P2:P8" si="0">O2/L2</f>
        <v>1</v>
      </c>
      <c r="Q2" s="46" t="s">
        <v>114</v>
      </c>
      <c r="U2" s="47"/>
      <c r="V2" s="36"/>
      <c r="W2" s="36"/>
      <c r="X2" s="36"/>
      <c r="Y2" s="36"/>
      <c r="Z2" s="36"/>
    </row>
    <row r="3" spans="1:26" ht="51.75" customHeight="1" x14ac:dyDescent="0.25">
      <c r="A3" s="123">
        <v>2</v>
      </c>
      <c r="B3" s="120" t="s">
        <v>120</v>
      </c>
      <c r="C3" s="49" t="e">
        <f>#REF!</f>
        <v>#REF!</v>
      </c>
      <c r="D3" s="50" t="e">
        <f>#REF!</f>
        <v>#REF!</v>
      </c>
      <c r="E3" s="50" t="e">
        <f>#REF!</f>
        <v>#REF!</v>
      </c>
      <c r="F3" s="49" t="e">
        <f>#REF!</f>
        <v>#REF!</v>
      </c>
      <c r="G3" s="51" t="s">
        <v>18</v>
      </c>
      <c r="H3" s="51">
        <v>3</v>
      </c>
      <c r="I3" s="51" t="s">
        <v>19</v>
      </c>
      <c r="J3" s="51" t="s">
        <v>20</v>
      </c>
      <c r="K3" s="41">
        <f>'[1]Roll Up'!$B$2</f>
        <v>76.285714285714292</v>
      </c>
      <c r="L3" s="52">
        <v>1555000</v>
      </c>
      <c r="M3" s="53">
        <v>4301269</v>
      </c>
      <c r="N3" s="53">
        <f t="shared" ref="N3:N8" si="1">SUM(L3:M3)</f>
        <v>5856269</v>
      </c>
      <c r="O3" s="91">
        <v>127000</v>
      </c>
      <c r="P3" s="92">
        <f t="shared" si="0"/>
        <v>8.1672025723472666E-2</v>
      </c>
      <c r="Q3" s="56" t="s">
        <v>126</v>
      </c>
      <c r="V3" s="36"/>
      <c r="W3" s="36"/>
      <c r="X3" s="36"/>
      <c r="Y3" s="36"/>
      <c r="Z3" s="36"/>
    </row>
    <row r="4" spans="1:26" ht="68.25" customHeight="1" x14ac:dyDescent="0.25">
      <c r="A4" s="123">
        <v>3</v>
      </c>
      <c r="B4" s="121" t="s">
        <v>21</v>
      </c>
      <c r="C4" s="38" t="e">
        <f>#REF!</f>
        <v>#REF!</v>
      </c>
      <c r="D4" s="38" t="e">
        <f>#REF!</f>
        <v>#REF!</v>
      </c>
      <c r="E4" s="38" t="e">
        <f>#REF!</f>
        <v>#REF!</v>
      </c>
      <c r="F4" s="38" t="e">
        <f>#REF!</f>
        <v>#REF!</v>
      </c>
      <c r="G4" s="40" t="s">
        <v>22</v>
      </c>
      <c r="H4" s="40">
        <v>4</v>
      </c>
      <c r="I4" s="40" t="s">
        <v>19</v>
      </c>
      <c r="J4" s="40" t="s">
        <v>23</v>
      </c>
      <c r="K4" s="41">
        <f>'[1]Roll Up'!$B$5</f>
        <v>73.142857142857139</v>
      </c>
      <c r="L4" s="42">
        <v>300000</v>
      </c>
      <c r="M4" s="43">
        <v>160500</v>
      </c>
      <c r="N4" s="43">
        <f>SUM(L4:M4)</f>
        <v>460500</v>
      </c>
      <c r="O4" s="91">
        <v>300000</v>
      </c>
      <c r="P4" s="92">
        <f t="shared" si="0"/>
        <v>1</v>
      </c>
      <c r="Q4" s="57" t="s">
        <v>115</v>
      </c>
      <c r="T4" s="58"/>
      <c r="U4" s="59"/>
      <c r="V4" s="36"/>
      <c r="W4" s="36"/>
      <c r="X4" s="36"/>
      <c r="Y4" s="36"/>
      <c r="Z4" s="36"/>
    </row>
    <row r="5" spans="1:26" ht="47.25" x14ac:dyDescent="0.25">
      <c r="A5" s="123">
        <v>4</v>
      </c>
      <c r="B5" s="122" t="s">
        <v>122</v>
      </c>
      <c r="C5" s="61"/>
      <c r="D5" s="62"/>
      <c r="E5" s="62"/>
      <c r="F5" s="62" t="s">
        <v>24</v>
      </c>
      <c r="G5" s="51" t="s">
        <v>132</v>
      </c>
      <c r="H5" s="51">
        <v>4</v>
      </c>
      <c r="I5" s="51" t="s">
        <v>19</v>
      </c>
      <c r="J5" s="51"/>
      <c r="K5" s="41">
        <v>73</v>
      </c>
      <c r="L5" s="42">
        <v>993342</v>
      </c>
      <c r="M5" s="53">
        <v>506658</v>
      </c>
      <c r="N5" s="53">
        <f>SUM(L5:M5)</f>
        <v>1500000</v>
      </c>
      <c r="O5" s="91">
        <v>0</v>
      </c>
      <c r="P5" s="92">
        <f t="shared" si="0"/>
        <v>0</v>
      </c>
      <c r="Q5" s="56" t="s">
        <v>133</v>
      </c>
      <c r="U5" s="64"/>
      <c r="V5" s="36"/>
      <c r="W5" s="36"/>
      <c r="X5" s="36"/>
      <c r="Y5" s="36"/>
      <c r="Z5" s="36"/>
    </row>
    <row r="6" spans="1:26" ht="69" customHeight="1" x14ac:dyDescent="0.25">
      <c r="A6" s="123">
        <v>5</v>
      </c>
      <c r="B6" s="121" t="s">
        <v>25</v>
      </c>
      <c r="C6" s="38" t="e">
        <f>#REF!</f>
        <v>#REF!</v>
      </c>
      <c r="D6" s="38" t="e">
        <f>#REF!</f>
        <v>#REF!</v>
      </c>
      <c r="E6" s="39" t="e">
        <f>#REF!</f>
        <v>#REF!</v>
      </c>
      <c r="F6" s="38" t="e">
        <f>#REF!</f>
        <v>#REF!</v>
      </c>
      <c r="G6" s="40" t="s">
        <v>26</v>
      </c>
      <c r="H6" s="40">
        <v>1</v>
      </c>
      <c r="I6" s="40" t="s">
        <v>27</v>
      </c>
      <c r="J6" s="40" t="s">
        <v>28</v>
      </c>
      <c r="K6" s="41">
        <v>69</v>
      </c>
      <c r="L6" s="42">
        <v>1046084</v>
      </c>
      <c r="M6" s="43">
        <v>523042</v>
      </c>
      <c r="N6" s="43">
        <f t="shared" si="1"/>
        <v>1569126</v>
      </c>
      <c r="O6" s="91">
        <v>523000</v>
      </c>
      <c r="P6" s="92">
        <f t="shared" si="0"/>
        <v>0.49995985026059092</v>
      </c>
      <c r="Q6" s="46" t="s">
        <v>116</v>
      </c>
      <c r="R6" s="65"/>
      <c r="T6" s="58"/>
      <c r="U6" s="47"/>
      <c r="V6" s="36"/>
      <c r="W6" s="36"/>
      <c r="X6" s="36"/>
      <c r="Y6" s="36"/>
      <c r="Z6" s="36"/>
    </row>
    <row r="7" spans="1:26" ht="37.5" customHeight="1" x14ac:dyDescent="0.25">
      <c r="A7" s="123">
        <v>6</v>
      </c>
      <c r="B7" s="122" t="s">
        <v>29</v>
      </c>
      <c r="C7" s="61" t="e">
        <f>#REF!</f>
        <v>#REF!</v>
      </c>
      <c r="D7" s="62" t="e">
        <f>#REF!</f>
        <v>#REF!</v>
      </c>
      <c r="E7" s="62" t="e">
        <f>#REF!</f>
        <v>#REF!</v>
      </c>
      <c r="F7" s="62"/>
      <c r="G7" s="51" t="s">
        <v>30</v>
      </c>
      <c r="H7" s="51">
        <v>5</v>
      </c>
      <c r="I7" s="51" t="s">
        <v>19</v>
      </c>
      <c r="J7" s="51" t="s">
        <v>31</v>
      </c>
      <c r="K7" s="41">
        <v>68</v>
      </c>
      <c r="L7" s="42">
        <v>1500000</v>
      </c>
      <c r="M7" s="53">
        <v>500000</v>
      </c>
      <c r="N7" s="53">
        <f>SUM(L7:M7)</f>
        <v>2000000</v>
      </c>
      <c r="O7" s="91">
        <v>1000000</v>
      </c>
      <c r="P7" s="92">
        <f t="shared" si="0"/>
        <v>0.66666666666666663</v>
      </c>
      <c r="Q7" s="56" t="s">
        <v>131</v>
      </c>
      <c r="R7" s="65"/>
      <c r="S7" s="65"/>
      <c r="T7" s="65"/>
      <c r="U7" s="65"/>
      <c r="V7" s="36"/>
      <c r="W7" s="36"/>
      <c r="X7" s="36"/>
      <c r="Y7" s="36"/>
      <c r="Z7" s="36"/>
    </row>
    <row r="8" spans="1:26" ht="50.25" customHeight="1" x14ac:dyDescent="0.25">
      <c r="A8" s="123">
        <v>7</v>
      </c>
      <c r="B8" s="119" t="s">
        <v>32</v>
      </c>
      <c r="C8" s="38" t="e">
        <f>#REF!</f>
        <v>#REF!</v>
      </c>
      <c r="D8" s="39" t="e">
        <f>#REF!</f>
        <v>#REF!</v>
      </c>
      <c r="E8" s="38" t="e">
        <f>#REF!</f>
        <v>#REF!</v>
      </c>
      <c r="F8" s="38" t="e">
        <f>#REF!</f>
        <v>#REF!</v>
      </c>
      <c r="G8" s="40" t="s">
        <v>30</v>
      </c>
      <c r="H8" s="40">
        <v>5</v>
      </c>
      <c r="I8" s="40" t="s">
        <v>19</v>
      </c>
      <c r="J8" s="40" t="s">
        <v>33</v>
      </c>
      <c r="K8" s="41">
        <f>'[1]Roll Up'!$B$6</f>
        <v>52.642857142857146</v>
      </c>
      <c r="L8" s="42">
        <v>700000</v>
      </c>
      <c r="M8" s="43">
        <v>300000</v>
      </c>
      <c r="N8" s="43">
        <f t="shared" si="1"/>
        <v>1000000</v>
      </c>
      <c r="O8" s="91">
        <v>300000</v>
      </c>
      <c r="P8" s="92">
        <f t="shared" si="0"/>
        <v>0.42857142857142855</v>
      </c>
      <c r="Q8" s="46" t="s">
        <v>130</v>
      </c>
      <c r="R8" s="65"/>
      <c r="S8" s="65"/>
      <c r="T8" s="65"/>
      <c r="U8" s="65"/>
      <c r="V8" s="36"/>
      <c r="W8" s="36"/>
      <c r="X8" s="36"/>
      <c r="Y8" s="36"/>
      <c r="Z8" s="36"/>
    </row>
    <row r="9" spans="1:26" ht="39" customHeight="1" x14ac:dyDescent="0.25">
      <c r="A9" s="123"/>
      <c r="B9" s="66"/>
      <c r="C9" s="61"/>
      <c r="D9" s="61"/>
      <c r="E9" s="61"/>
      <c r="F9" s="61"/>
      <c r="G9" s="61"/>
      <c r="H9" s="61"/>
      <c r="I9" s="61"/>
      <c r="J9" s="61"/>
      <c r="K9" s="67" t="s">
        <v>34</v>
      </c>
      <c r="L9" s="68">
        <f>SUM(L2:L8)</f>
        <v>6844426</v>
      </c>
      <c r="M9" s="68"/>
      <c r="N9" s="68"/>
      <c r="O9" s="91">
        <f>SUM(O2:O8)</f>
        <v>3000000</v>
      </c>
      <c r="P9" s="93"/>
      <c r="Q9" s="71" t="s">
        <v>125</v>
      </c>
      <c r="V9" s="36"/>
      <c r="W9" s="36"/>
      <c r="X9" s="36"/>
      <c r="Y9" s="36"/>
      <c r="Z9" s="36"/>
    </row>
    <row r="10" spans="1:26" x14ac:dyDescent="0.25">
      <c r="A10" s="104"/>
      <c r="B10" s="72"/>
      <c r="C10" s="73"/>
      <c r="D10" s="73"/>
      <c r="E10" s="74"/>
      <c r="F10" s="74"/>
      <c r="G10" s="74"/>
      <c r="H10" s="74"/>
      <c r="I10" s="74"/>
      <c r="J10" s="74"/>
      <c r="K10" s="75" t="s">
        <v>35</v>
      </c>
      <c r="L10" s="76">
        <v>3000000</v>
      </c>
      <c r="M10" s="76"/>
      <c r="N10" s="76"/>
      <c r="O10" s="77">
        <f>L10</f>
        <v>3000000</v>
      </c>
      <c r="P10" s="102"/>
      <c r="Q10" s="75"/>
      <c r="V10" s="36"/>
      <c r="W10" s="36"/>
      <c r="X10" s="36"/>
      <c r="Y10" s="36"/>
      <c r="Z10" s="36"/>
    </row>
    <row r="11" spans="1:26" x14ac:dyDescent="0.25">
      <c r="A11" s="106"/>
      <c r="B11" s="107"/>
      <c r="C11" s="108"/>
      <c r="D11" s="108"/>
      <c r="E11" s="109"/>
      <c r="F11" s="109"/>
      <c r="G11" s="109"/>
      <c r="H11" s="109"/>
      <c r="I11" s="109"/>
      <c r="J11" s="109"/>
      <c r="K11" s="116" t="s">
        <v>112</v>
      </c>
      <c r="L11" s="111">
        <f>L9-L10</f>
        <v>3844426</v>
      </c>
      <c r="M11" s="111"/>
      <c r="N11" s="111"/>
      <c r="O11" s="117">
        <f>O9-L10</f>
        <v>0</v>
      </c>
      <c r="P11" s="118"/>
      <c r="Q11" s="75"/>
      <c r="V11" s="36"/>
      <c r="W11" s="36"/>
      <c r="X11" s="36"/>
      <c r="Y11" s="36"/>
      <c r="Z11" s="36"/>
    </row>
    <row r="12" spans="1:26" x14ac:dyDescent="0.25">
      <c r="B12" s="79"/>
      <c r="C12" s="73"/>
      <c r="D12" s="73"/>
      <c r="E12" s="74"/>
      <c r="F12" s="74"/>
      <c r="G12" s="74"/>
      <c r="H12" s="74"/>
      <c r="I12" s="74"/>
      <c r="J12" s="74"/>
      <c r="K12" s="83"/>
      <c r="L12" s="81"/>
      <c r="M12" s="81"/>
      <c r="N12" s="81"/>
      <c r="O12" s="82"/>
      <c r="Q12" s="75"/>
      <c r="R12" s="129"/>
      <c r="V12" s="36"/>
      <c r="W12" s="36"/>
      <c r="X12" s="36"/>
      <c r="Y12" s="36"/>
      <c r="Z12" s="36"/>
    </row>
    <row r="13" spans="1:26" x14ac:dyDescent="0.25">
      <c r="B13" s="84"/>
      <c r="C13" s="74"/>
      <c r="D13" s="74"/>
      <c r="E13" s="74"/>
      <c r="F13" s="74"/>
      <c r="G13" s="36"/>
      <c r="H13" s="36"/>
      <c r="I13" s="36"/>
      <c r="J13" s="36"/>
      <c r="K13" s="85"/>
      <c r="Q13" s="34"/>
      <c r="V13" s="36"/>
      <c r="W13" s="36"/>
      <c r="X13" s="36"/>
      <c r="Y13" s="36"/>
      <c r="Z13" s="36"/>
    </row>
    <row r="14" spans="1:26" x14ac:dyDescent="0.25">
      <c r="B14" s="86"/>
      <c r="C14" s="74"/>
      <c r="D14" s="74"/>
      <c r="E14" s="74"/>
      <c r="F14" s="74"/>
      <c r="G14" s="36"/>
      <c r="H14" s="36"/>
      <c r="I14" s="36"/>
      <c r="J14" s="36"/>
      <c r="K14" s="85"/>
      <c r="R14" s="129"/>
      <c r="V14" s="36"/>
      <c r="W14" s="36"/>
      <c r="X14" s="36"/>
      <c r="Y14" s="36"/>
      <c r="Z14" s="3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B343A-BFC5-413B-8797-2BCC97F7574E}">
  <dimension ref="A1:K22"/>
  <sheetViews>
    <sheetView topLeftCell="A7" workbookViewId="0">
      <selection activeCell="F7" sqref="F7"/>
    </sheetView>
  </sheetViews>
  <sheetFormatPr defaultColWidth="15.42578125" defaultRowHeight="12.75" x14ac:dyDescent="0.2"/>
  <cols>
    <col min="1" max="6" width="15.42578125" style="6"/>
    <col min="7" max="7" width="9.5703125" style="6" customWidth="1"/>
    <col min="8" max="8" width="7.85546875" style="6" customWidth="1"/>
    <col min="9" max="9" width="10.5703125" style="6" customWidth="1"/>
    <col min="10" max="10" width="7.85546875" style="6" customWidth="1"/>
    <col min="11" max="16384" width="15.42578125" style="6"/>
  </cols>
  <sheetData>
    <row r="1" spans="1:11" ht="51" x14ac:dyDescent="0.2">
      <c r="A1" s="1"/>
      <c r="B1" s="2" t="s">
        <v>37</v>
      </c>
      <c r="C1" s="3" t="s">
        <v>10</v>
      </c>
      <c r="D1" s="2" t="s">
        <v>38</v>
      </c>
      <c r="E1" s="4" t="s">
        <v>39</v>
      </c>
      <c r="F1" s="4" t="s">
        <v>40</v>
      </c>
      <c r="G1" s="4" t="s">
        <v>41</v>
      </c>
      <c r="H1" s="4" t="s">
        <v>42</v>
      </c>
      <c r="I1" s="4" t="s">
        <v>43</v>
      </c>
      <c r="J1" s="4" t="s">
        <v>63</v>
      </c>
      <c r="K1" s="5"/>
    </row>
    <row r="2" spans="1:11" x14ac:dyDescent="0.2">
      <c r="A2" s="1" t="s">
        <v>45</v>
      </c>
      <c r="B2" s="7"/>
      <c r="C2" s="7"/>
      <c r="D2" s="7"/>
      <c r="E2" s="8">
        <f>C2</f>
        <v>0</v>
      </c>
      <c r="F2" s="24"/>
      <c r="G2" s="10"/>
      <c r="H2" s="10"/>
      <c r="I2" s="10"/>
      <c r="J2" s="10"/>
      <c r="K2" s="5"/>
    </row>
    <row r="3" spans="1:11" x14ac:dyDescent="0.2">
      <c r="A3" s="5" t="s">
        <v>64</v>
      </c>
      <c r="B3" s="9">
        <v>105000</v>
      </c>
      <c r="C3" s="9">
        <v>0</v>
      </c>
      <c r="D3" s="9">
        <f>SUM(B3:C3)</f>
        <v>105000</v>
      </c>
      <c r="E3" s="8">
        <v>0</v>
      </c>
      <c r="F3" s="24"/>
      <c r="G3" s="10"/>
      <c r="H3" s="10"/>
      <c r="I3" s="10"/>
      <c r="J3" s="10"/>
      <c r="K3" s="5"/>
    </row>
    <row r="4" spans="1:11" x14ac:dyDescent="0.2">
      <c r="A4" s="12" t="s">
        <v>49</v>
      </c>
      <c r="B4" s="7">
        <f>SUM(B2:B3)</f>
        <v>105000</v>
      </c>
      <c r="C4" s="7">
        <f>SUM(C3:C3)</f>
        <v>0</v>
      </c>
      <c r="D4" s="7">
        <f>SUM(B4+C4)</f>
        <v>105000</v>
      </c>
      <c r="E4" s="13">
        <f>C4</f>
        <v>0</v>
      </c>
      <c r="F4" s="24">
        <v>0</v>
      </c>
      <c r="G4" s="10">
        <f>C4/B19</f>
        <v>0</v>
      </c>
      <c r="H4" s="10">
        <f>C4/D4</f>
        <v>0</v>
      </c>
      <c r="I4" s="10">
        <f>C4/C19</f>
        <v>0</v>
      </c>
      <c r="J4" s="10">
        <f>B4/B19</f>
        <v>0.14000000000000001</v>
      </c>
      <c r="K4" s="5"/>
    </row>
    <row r="5" spans="1:11" ht="51" x14ac:dyDescent="0.2">
      <c r="A5" s="14" t="s">
        <v>50</v>
      </c>
      <c r="B5" s="7"/>
      <c r="C5" s="7"/>
      <c r="D5" s="7"/>
      <c r="E5" s="9"/>
      <c r="F5" s="24"/>
      <c r="G5" s="10"/>
      <c r="H5" s="10"/>
      <c r="I5" s="10"/>
      <c r="J5" s="10"/>
      <c r="K5" s="5"/>
    </row>
    <row r="6" spans="1:11" ht="63.75" x14ac:dyDescent="0.2">
      <c r="A6" s="15" t="s">
        <v>65</v>
      </c>
      <c r="B6" s="9">
        <v>0</v>
      </c>
      <c r="C6" s="9">
        <v>60000</v>
      </c>
      <c r="D6" s="9">
        <f>SUM(B6:C6)</f>
        <v>60000</v>
      </c>
      <c r="E6" s="8">
        <f>C6</f>
        <v>60000</v>
      </c>
      <c r="F6" s="24"/>
      <c r="G6" s="10"/>
      <c r="H6" s="10"/>
      <c r="I6" s="10"/>
      <c r="J6" s="10"/>
      <c r="K6" s="5"/>
    </row>
    <row r="7" spans="1:11" ht="102" x14ac:dyDescent="0.2">
      <c r="A7" s="15" t="s">
        <v>66</v>
      </c>
      <c r="B7" s="9">
        <v>0</v>
      </c>
      <c r="C7" s="9">
        <f>7393+17607</f>
        <v>25000</v>
      </c>
      <c r="D7" s="9">
        <f>SUM(B7:C7)</f>
        <v>25000</v>
      </c>
      <c r="E7" s="8">
        <v>7393</v>
      </c>
      <c r="F7" s="9">
        <v>17607</v>
      </c>
      <c r="G7" s="10"/>
      <c r="H7" s="10"/>
      <c r="I7" s="10"/>
      <c r="J7" s="10"/>
      <c r="K7" s="5"/>
    </row>
    <row r="8" spans="1:11" x14ac:dyDescent="0.2">
      <c r="A8" s="5" t="s">
        <v>67</v>
      </c>
      <c r="B8" s="9">
        <v>0</v>
      </c>
      <c r="C8" s="9">
        <v>75000</v>
      </c>
      <c r="D8" s="9">
        <f>SUM(B8:C8)</f>
        <v>75000</v>
      </c>
      <c r="E8" s="8"/>
      <c r="F8" s="25">
        <f>C8</f>
        <v>75000</v>
      </c>
      <c r="G8" s="10"/>
      <c r="H8" s="10"/>
      <c r="I8" s="10"/>
      <c r="J8" s="10"/>
      <c r="K8" s="5"/>
    </row>
    <row r="9" spans="1:11" x14ac:dyDescent="0.2">
      <c r="A9" s="12" t="s">
        <v>54</v>
      </c>
      <c r="B9" s="7">
        <f>SUM(B6:B8)</f>
        <v>0</v>
      </c>
      <c r="C9" s="7">
        <f>SUM(C6:C8)</f>
        <v>160000</v>
      </c>
      <c r="D9" s="7">
        <f>SUM(D6:D8)</f>
        <v>160000</v>
      </c>
      <c r="E9" s="8">
        <f>SUM(E6:E8)</f>
        <v>67393</v>
      </c>
      <c r="F9" s="25">
        <f>SUM(F7:F8)</f>
        <v>92607</v>
      </c>
      <c r="G9" s="10">
        <f>C9/B19</f>
        <v>0.21333333333333335</v>
      </c>
      <c r="H9" s="10">
        <f>C9/D9</f>
        <v>1</v>
      </c>
      <c r="I9" s="10">
        <f>C9/C19</f>
        <v>0.2137323002938819</v>
      </c>
      <c r="J9" s="10">
        <f>B9/B19</f>
        <v>0</v>
      </c>
      <c r="K9" s="5"/>
    </row>
    <row r="10" spans="1:11" x14ac:dyDescent="0.2">
      <c r="A10" s="5"/>
      <c r="B10" s="9"/>
      <c r="C10" s="9"/>
      <c r="D10" s="7"/>
      <c r="E10" s="8"/>
      <c r="F10" s="24"/>
      <c r="G10" s="10"/>
      <c r="H10" s="10"/>
      <c r="I10" s="10"/>
      <c r="J10" s="10"/>
      <c r="K10" s="5"/>
    </row>
    <row r="11" spans="1:11" ht="51" x14ac:dyDescent="0.2">
      <c r="A11" s="14" t="s">
        <v>55</v>
      </c>
      <c r="B11" s="9"/>
      <c r="C11" s="7"/>
      <c r="D11" s="7"/>
      <c r="E11" s="9"/>
      <c r="F11" s="24"/>
      <c r="G11" s="10"/>
      <c r="H11" s="10"/>
      <c r="I11" s="10"/>
      <c r="J11" s="10"/>
      <c r="K11" s="5"/>
    </row>
    <row r="12" spans="1:11" ht="25.5" x14ac:dyDescent="0.2">
      <c r="A12" s="15" t="s">
        <v>68</v>
      </c>
      <c r="B12" s="9">
        <v>645000</v>
      </c>
      <c r="C12" s="9">
        <v>223600</v>
      </c>
      <c r="D12" s="9">
        <f>SUM(B12:C12)</f>
        <v>868600</v>
      </c>
      <c r="E12" s="8">
        <f>C12</f>
        <v>223600</v>
      </c>
      <c r="F12" s="24"/>
      <c r="G12" s="10"/>
      <c r="H12" s="10"/>
      <c r="I12" s="10"/>
      <c r="J12" s="10"/>
      <c r="K12" s="5"/>
    </row>
    <row r="13" spans="1:11" ht="114.75" x14ac:dyDescent="0.2">
      <c r="A13" s="15" t="s">
        <v>69</v>
      </c>
      <c r="B13" s="9">
        <v>0</v>
      </c>
      <c r="C13" s="9">
        <v>150000</v>
      </c>
      <c r="D13" s="9">
        <f>SUM(B13:C13)</f>
        <v>150000</v>
      </c>
      <c r="E13" s="8"/>
      <c r="F13" s="25">
        <f>C13</f>
        <v>150000</v>
      </c>
      <c r="G13" s="10"/>
      <c r="H13" s="10"/>
      <c r="I13" s="10"/>
      <c r="J13" s="10"/>
      <c r="K13" s="5"/>
    </row>
    <row r="14" spans="1:11" ht="114.75" x14ac:dyDescent="0.2">
      <c r="A14" s="15" t="s">
        <v>70</v>
      </c>
      <c r="B14" s="9">
        <v>0</v>
      </c>
      <c r="C14" s="9">
        <v>190000</v>
      </c>
      <c r="D14" s="9">
        <f>SUM(B14:C14)</f>
        <v>190000</v>
      </c>
      <c r="E14" s="8"/>
      <c r="F14" s="25">
        <f>C14</f>
        <v>190000</v>
      </c>
      <c r="G14" s="10"/>
      <c r="H14" s="10"/>
      <c r="I14" s="10"/>
      <c r="J14" s="10"/>
      <c r="K14" s="5"/>
    </row>
    <row r="15" spans="1:11" x14ac:dyDescent="0.2">
      <c r="A15" s="12" t="s">
        <v>59</v>
      </c>
      <c r="B15" s="7">
        <f>SUM(B12:B14)</f>
        <v>645000</v>
      </c>
      <c r="C15" s="7">
        <f>SUM(C12:C14)</f>
        <v>563600</v>
      </c>
      <c r="D15" s="7">
        <f>SUM(D12:D14)</f>
        <v>1208600</v>
      </c>
      <c r="E15" s="8">
        <f>SUM(E12:E14)</f>
        <v>223600</v>
      </c>
      <c r="F15" s="25">
        <f>SUM(F13:F14)</f>
        <v>340000</v>
      </c>
      <c r="G15" s="10">
        <f>C15/B19</f>
        <v>0.75146666666666662</v>
      </c>
      <c r="H15" s="10">
        <f>C15/D15</f>
        <v>0.46632467317557502</v>
      </c>
      <c r="I15" s="10">
        <f>C15/C19</f>
        <v>0.75287202778519902</v>
      </c>
      <c r="J15" s="10">
        <f>B15/B19</f>
        <v>0.86</v>
      </c>
      <c r="K15" s="5"/>
    </row>
    <row r="16" spans="1:11" x14ac:dyDescent="0.2">
      <c r="A16" s="1" t="s">
        <v>60</v>
      </c>
      <c r="B16" s="9">
        <v>0</v>
      </c>
      <c r="C16" s="7"/>
      <c r="D16" s="7"/>
      <c r="E16" s="9"/>
      <c r="F16" s="24"/>
      <c r="G16" s="10"/>
      <c r="H16" s="10"/>
      <c r="I16" s="10"/>
      <c r="J16" s="10"/>
      <c r="K16" s="5"/>
    </row>
    <row r="17" spans="1:11" x14ac:dyDescent="0.2">
      <c r="A17" s="5" t="s">
        <v>71</v>
      </c>
      <c r="B17" s="16">
        <v>0</v>
      </c>
      <c r="C17" s="9">
        <v>25000</v>
      </c>
      <c r="D17" s="9">
        <f>SUM(B17:C17)</f>
        <v>25000</v>
      </c>
      <c r="E17" s="8">
        <f>C17</f>
        <v>25000</v>
      </c>
      <c r="F17" s="24"/>
      <c r="G17" s="24"/>
      <c r="H17" s="24"/>
      <c r="I17" s="24"/>
      <c r="J17" s="24"/>
      <c r="K17" s="5"/>
    </row>
    <row r="18" spans="1:11" x14ac:dyDescent="0.2">
      <c r="A18" s="12" t="s">
        <v>62</v>
      </c>
      <c r="B18" s="9">
        <v>0</v>
      </c>
      <c r="C18" s="7">
        <f>C17</f>
        <v>25000</v>
      </c>
      <c r="D18" s="7">
        <f>C18</f>
        <v>25000</v>
      </c>
      <c r="E18" s="9">
        <f>C18</f>
        <v>25000</v>
      </c>
      <c r="F18" s="26">
        <v>0</v>
      </c>
      <c r="G18" s="10">
        <f>C18/B19</f>
        <v>3.3333333333333333E-2</v>
      </c>
      <c r="H18" s="10">
        <f>C18/D18</f>
        <v>1</v>
      </c>
      <c r="I18" s="10">
        <f>D18/C19</f>
        <v>3.3395671920919051E-2</v>
      </c>
      <c r="J18" s="10">
        <f>B18/B19</f>
        <v>0</v>
      </c>
      <c r="K18" s="5"/>
    </row>
    <row r="19" spans="1:11" ht="15" x14ac:dyDescent="0.2">
      <c r="A19" s="5"/>
      <c r="B19" s="18">
        <f>B4+B9+B15</f>
        <v>750000</v>
      </c>
      <c r="C19" s="27">
        <f>C4+C9+C15+C18</f>
        <v>748600</v>
      </c>
      <c r="D19" s="27">
        <f>D4+D9+D15+D18</f>
        <v>1498600</v>
      </c>
      <c r="E19" s="20">
        <f>E4+E9+E15+E18</f>
        <v>315993</v>
      </c>
      <c r="F19" s="27">
        <f>F4+F9+F15+F18</f>
        <v>432607</v>
      </c>
      <c r="G19" s="22"/>
      <c r="H19" s="22"/>
      <c r="I19" s="22">
        <f>SUM(I2:I17)</f>
        <v>0.96660432807908092</v>
      </c>
      <c r="J19" s="22">
        <f>SUM(J2:J18)</f>
        <v>1</v>
      </c>
      <c r="K19" s="5"/>
    </row>
    <row r="20" spans="1:11" x14ac:dyDescent="0.2">
      <c r="A20" s="5"/>
      <c r="B20" s="23"/>
      <c r="C20" s="22">
        <f>C19/B19</f>
        <v>0.99813333333333332</v>
      </c>
      <c r="D20" s="21"/>
      <c r="E20" s="22">
        <f>E19/C19</f>
        <v>0.42211194229227894</v>
      </c>
      <c r="F20" s="22">
        <f>F19/C19</f>
        <v>0.57788805770772111</v>
      </c>
      <c r="G20" s="21"/>
      <c r="H20" s="21"/>
      <c r="I20" s="21"/>
      <c r="J20" s="21"/>
      <c r="K20" s="5"/>
    </row>
    <row r="21" spans="1:11" x14ac:dyDescent="0.2">
      <c r="C21" s="28" t="s">
        <v>72</v>
      </c>
      <c r="K21" s="5"/>
    </row>
    <row r="22" spans="1:11" x14ac:dyDescent="0.2">
      <c r="K22" s="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9B436-129B-4EC3-982F-79F9CC2FBE7B}">
  <dimension ref="A1:K22"/>
  <sheetViews>
    <sheetView workbookViewId="0">
      <selection activeCell="H22" sqref="H22"/>
    </sheetView>
  </sheetViews>
  <sheetFormatPr defaultColWidth="8.7109375" defaultRowHeight="12.75" x14ac:dyDescent="0.2"/>
  <cols>
    <col min="1" max="1" width="32.85546875" style="6" customWidth="1"/>
    <col min="2" max="2" width="13.42578125" style="6" customWidth="1"/>
    <col min="3" max="3" width="14.28515625" style="6" customWidth="1"/>
    <col min="4" max="4" width="14" style="6" customWidth="1"/>
    <col min="5" max="5" width="12.7109375" style="6" customWidth="1"/>
    <col min="6" max="6" width="8" style="6" customWidth="1"/>
    <col min="7" max="10" width="8.85546875" style="6" bestFit="1" customWidth="1"/>
    <col min="11" max="16384" width="8.7109375" style="6"/>
  </cols>
  <sheetData>
    <row r="1" spans="1:11" ht="51" customHeight="1" x14ac:dyDescent="0.2">
      <c r="A1" s="1"/>
      <c r="B1" s="2" t="s">
        <v>37</v>
      </c>
      <c r="C1" s="3" t="s">
        <v>10</v>
      </c>
      <c r="D1" s="2" t="s">
        <v>38</v>
      </c>
      <c r="E1" s="4" t="s">
        <v>39</v>
      </c>
      <c r="F1" s="4" t="s">
        <v>40</v>
      </c>
      <c r="G1" s="4" t="s">
        <v>41</v>
      </c>
      <c r="H1" s="4" t="s">
        <v>42</v>
      </c>
      <c r="I1" s="4" t="s">
        <v>43</v>
      </c>
      <c r="J1" s="4" t="s">
        <v>44</v>
      </c>
      <c r="K1" s="5"/>
    </row>
    <row r="2" spans="1:11" x14ac:dyDescent="0.2">
      <c r="A2" s="1" t="s">
        <v>45</v>
      </c>
      <c r="B2" s="7"/>
      <c r="C2" s="7"/>
      <c r="D2" s="7"/>
      <c r="E2" s="8">
        <f>C2</f>
        <v>0</v>
      </c>
      <c r="F2" s="9"/>
      <c r="G2" s="10"/>
      <c r="H2" s="10"/>
      <c r="I2" s="10"/>
      <c r="J2" s="10"/>
      <c r="K2" s="5"/>
    </row>
    <row r="3" spans="1:11" x14ac:dyDescent="0.2">
      <c r="A3" s="5" t="s">
        <v>46</v>
      </c>
      <c r="B3" s="9"/>
      <c r="C3" s="9">
        <v>7183</v>
      </c>
      <c r="D3" s="9">
        <f>SUM(B3:C3)</f>
        <v>7183</v>
      </c>
      <c r="E3" s="8">
        <f>D3</f>
        <v>7183</v>
      </c>
      <c r="F3" s="9"/>
      <c r="G3" s="11"/>
      <c r="H3" s="11"/>
      <c r="I3" s="11"/>
      <c r="J3" s="11"/>
      <c r="K3" s="5"/>
    </row>
    <row r="4" spans="1:11" x14ac:dyDescent="0.2">
      <c r="A4" s="5" t="s">
        <v>47</v>
      </c>
      <c r="B4" s="9"/>
      <c r="C4" s="9">
        <v>6975</v>
      </c>
      <c r="D4" s="9">
        <f>SUM(B4:C4)</f>
        <v>6975</v>
      </c>
      <c r="E4" s="8">
        <f>D4</f>
        <v>6975</v>
      </c>
      <c r="F4" s="9"/>
      <c r="G4" s="11"/>
      <c r="H4" s="11"/>
      <c r="I4" s="11"/>
      <c r="J4" s="11"/>
      <c r="K4" s="5"/>
    </row>
    <row r="5" spans="1:11" x14ac:dyDescent="0.2">
      <c r="A5" s="5" t="s">
        <v>48</v>
      </c>
      <c r="B5" s="9">
        <v>89681</v>
      </c>
      <c r="C5" s="9">
        <v>146408</v>
      </c>
      <c r="D5" s="9">
        <f>SUM(B5:C5)</f>
        <v>236089</v>
      </c>
      <c r="E5" s="8">
        <f>C5</f>
        <v>146408</v>
      </c>
      <c r="F5" s="9"/>
      <c r="G5" s="11"/>
      <c r="H5" s="11"/>
      <c r="I5" s="11"/>
      <c r="J5" s="11"/>
      <c r="K5" s="5"/>
    </row>
    <row r="6" spans="1:11" x14ac:dyDescent="0.2">
      <c r="A6" s="12" t="s">
        <v>49</v>
      </c>
      <c r="B6" s="7">
        <f>SUM(B2:B5)</f>
        <v>89681</v>
      </c>
      <c r="C6" s="7">
        <f>SUM(C3:C5)</f>
        <v>160566</v>
      </c>
      <c r="D6" s="7">
        <f>SUM(B6+C6)</f>
        <v>250247</v>
      </c>
      <c r="E6" s="13">
        <f>C6</f>
        <v>160566</v>
      </c>
      <c r="F6" s="9"/>
      <c r="G6" s="10">
        <f>C6/B21</f>
        <v>0.10359096774193548</v>
      </c>
      <c r="H6" s="10">
        <f>C6/D6</f>
        <v>0.6416300694913426</v>
      </c>
      <c r="I6" s="10">
        <f>C6/C21</f>
        <v>3.732990488855617E-2</v>
      </c>
      <c r="J6" s="10">
        <f>B6/B21</f>
        <v>5.7858709677419358E-2</v>
      </c>
      <c r="K6" s="5"/>
    </row>
    <row r="7" spans="1:11" ht="25.5" x14ac:dyDescent="0.2">
      <c r="A7" s="14" t="s">
        <v>50</v>
      </c>
      <c r="B7" s="7"/>
      <c r="C7" s="7"/>
      <c r="D7" s="7"/>
      <c r="E7" s="9"/>
      <c r="F7" s="9"/>
      <c r="G7" s="10"/>
      <c r="H7" s="10"/>
      <c r="I7" s="10"/>
      <c r="J7" s="10"/>
      <c r="K7" s="5"/>
    </row>
    <row r="8" spans="1:11" x14ac:dyDescent="0.2">
      <c r="A8" s="5" t="s">
        <v>51</v>
      </c>
      <c r="B8" s="9">
        <v>42000</v>
      </c>
      <c r="C8" s="9">
        <v>126936</v>
      </c>
      <c r="D8" s="9">
        <f>SUM(B8:C8)</f>
        <v>168936</v>
      </c>
      <c r="E8" s="8">
        <f>C8</f>
        <v>126936</v>
      </c>
      <c r="F8" s="9"/>
      <c r="G8" s="11"/>
      <c r="H8" s="11"/>
      <c r="I8" s="11"/>
      <c r="J8" s="11"/>
      <c r="K8" s="5"/>
    </row>
    <row r="9" spans="1:11" ht="25.5" x14ac:dyDescent="0.2">
      <c r="A9" s="15" t="s">
        <v>52</v>
      </c>
      <c r="B9" s="9">
        <v>27500</v>
      </c>
      <c r="C9" s="9">
        <v>139448</v>
      </c>
      <c r="D9" s="9">
        <f>SUM(B9:C9)</f>
        <v>166948</v>
      </c>
      <c r="E9" s="8">
        <f>C9</f>
        <v>139448</v>
      </c>
      <c r="F9" s="9"/>
      <c r="G9" s="11"/>
      <c r="H9" s="11"/>
      <c r="I9" s="11"/>
      <c r="J9" s="11"/>
      <c r="K9" s="5"/>
    </row>
    <row r="10" spans="1:11" x14ac:dyDescent="0.2">
      <c r="A10" s="5" t="s">
        <v>53</v>
      </c>
      <c r="B10" s="9">
        <v>21000</v>
      </c>
      <c r="C10" s="9">
        <v>110173</v>
      </c>
      <c r="D10" s="9">
        <f>SUM(B10:C10)</f>
        <v>131173</v>
      </c>
      <c r="E10" s="8">
        <f>C10</f>
        <v>110173</v>
      </c>
      <c r="F10" s="9"/>
      <c r="G10" s="11"/>
      <c r="H10" s="11"/>
      <c r="I10" s="11"/>
      <c r="J10" s="11"/>
      <c r="K10" s="5"/>
    </row>
    <row r="11" spans="1:11" x14ac:dyDescent="0.2">
      <c r="A11" s="12" t="s">
        <v>54</v>
      </c>
      <c r="B11" s="7">
        <f>SUM(B8:B10)</f>
        <v>90500</v>
      </c>
      <c r="C11" s="7">
        <f>SUM(C8:C10)</f>
        <v>376557</v>
      </c>
      <c r="D11" s="7">
        <f>SUM(D8:D10)</f>
        <v>467057</v>
      </c>
      <c r="E11" s="13">
        <f>C11</f>
        <v>376557</v>
      </c>
      <c r="F11" s="9"/>
      <c r="G11" s="10">
        <f>C11/B21</f>
        <v>0.24293999999999999</v>
      </c>
      <c r="H11" s="10">
        <f>C11/D11</f>
        <v>0.80623350040787312</v>
      </c>
      <c r="I11" s="10">
        <f>C11/C21</f>
        <v>8.7545538875727399E-2</v>
      </c>
      <c r="J11" s="10">
        <f>B11/B21</f>
        <v>5.8387096774193549E-2</v>
      </c>
      <c r="K11" s="5"/>
    </row>
    <row r="12" spans="1:11" x14ac:dyDescent="0.2">
      <c r="A12" s="5"/>
      <c r="B12" s="9"/>
      <c r="C12" s="9"/>
      <c r="D12" s="7"/>
      <c r="E12" s="8"/>
      <c r="F12" s="9"/>
      <c r="G12" s="11"/>
      <c r="H12" s="11"/>
      <c r="I12" s="11"/>
      <c r="J12" s="11"/>
      <c r="K12" s="5"/>
    </row>
    <row r="13" spans="1:11" ht="25.5" x14ac:dyDescent="0.2">
      <c r="A13" s="14" t="s">
        <v>55</v>
      </c>
      <c r="B13" s="9"/>
      <c r="C13" s="7"/>
      <c r="D13" s="7"/>
      <c r="E13" s="9"/>
      <c r="F13" s="9"/>
      <c r="G13" s="10"/>
      <c r="H13" s="10"/>
      <c r="I13" s="10"/>
      <c r="J13" s="10"/>
      <c r="K13" s="5"/>
    </row>
    <row r="14" spans="1:11" ht="25.5" x14ac:dyDescent="0.2">
      <c r="A14" s="15" t="s">
        <v>56</v>
      </c>
      <c r="B14" s="9">
        <v>537396</v>
      </c>
      <c r="C14" s="9">
        <v>1310764</v>
      </c>
      <c r="D14" s="9">
        <f>SUM(B14:C14)</f>
        <v>1848160</v>
      </c>
      <c r="E14" s="8">
        <f>C14</f>
        <v>1310764</v>
      </c>
      <c r="F14" s="16"/>
      <c r="G14" s="11"/>
      <c r="H14" s="11"/>
      <c r="I14" s="11"/>
      <c r="J14" s="11"/>
      <c r="K14" s="5"/>
    </row>
    <row r="15" spans="1:11" ht="38.25" x14ac:dyDescent="0.2">
      <c r="A15" s="15" t="s">
        <v>57</v>
      </c>
      <c r="B15" s="9">
        <v>687423</v>
      </c>
      <c r="C15" s="9">
        <v>1802237</v>
      </c>
      <c r="D15" s="9">
        <f>SUM(B15:C15)</f>
        <v>2489660</v>
      </c>
      <c r="E15" s="8">
        <f>C15</f>
        <v>1802237</v>
      </c>
      <c r="F15" s="16"/>
      <c r="G15" s="11"/>
      <c r="H15" s="11"/>
      <c r="I15" s="11"/>
      <c r="J15" s="11"/>
      <c r="K15" s="5"/>
    </row>
    <row r="16" spans="1:11" x14ac:dyDescent="0.2">
      <c r="A16" s="15" t="s">
        <v>58</v>
      </c>
      <c r="B16" s="9">
        <v>145000</v>
      </c>
      <c r="C16" s="9">
        <v>626830</v>
      </c>
      <c r="D16" s="9">
        <f>SUM(B16:C16)</f>
        <v>771830</v>
      </c>
      <c r="E16" s="8">
        <f>C16</f>
        <v>626830</v>
      </c>
      <c r="F16" s="16"/>
      <c r="G16" s="11"/>
      <c r="H16" s="11"/>
      <c r="I16" s="11"/>
      <c r="J16" s="11"/>
      <c r="K16" s="5"/>
    </row>
    <row r="17" spans="1:11" x14ac:dyDescent="0.2">
      <c r="A17" s="12" t="s">
        <v>59</v>
      </c>
      <c r="B17" s="7">
        <f>SUM(B14:B16)</f>
        <v>1369819</v>
      </c>
      <c r="C17" s="7">
        <f>SUM(C14:C16)</f>
        <v>3739831</v>
      </c>
      <c r="D17" s="7">
        <f>SUM(D14:D16)</f>
        <v>5109650</v>
      </c>
      <c r="E17" s="13">
        <f>C17</f>
        <v>3739831</v>
      </c>
      <c r="F17" s="16"/>
      <c r="G17" s="10">
        <f>C17/B21</f>
        <v>2.412794193548387</v>
      </c>
      <c r="H17" s="10">
        <f>C17/D17</f>
        <v>0.73191529752527085</v>
      </c>
      <c r="I17" s="10">
        <f>C17/C21</f>
        <v>0.86947134218498257</v>
      </c>
      <c r="J17" s="10">
        <f>B17/B21</f>
        <v>0.88375419354838713</v>
      </c>
      <c r="K17" s="5"/>
    </row>
    <row r="18" spans="1:11" x14ac:dyDescent="0.2">
      <c r="A18" s="1" t="s">
        <v>60</v>
      </c>
      <c r="B18" s="9">
        <v>0</v>
      </c>
      <c r="C18" s="7"/>
      <c r="D18" s="7"/>
      <c r="E18" s="9"/>
      <c r="F18" s="9"/>
      <c r="G18" s="10"/>
      <c r="H18" s="17"/>
      <c r="I18" s="10"/>
      <c r="J18" s="11"/>
      <c r="K18" s="5"/>
    </row>
    <row r="19" spans="1:11" x14ac:dyDescent="0.2">
      <c r="A19" s="5" t="s">
        <v>61</v>
      </c>
      <c r="B19" s="16">
        <v>0</v>
      </c>
      <c r="C19" s="9">
        <v>24316</v>
      </c>
      <c r="D19" s="9">
        <f>SUM(B19:C19)</f>
        <v>24316</v>
      </c>
      <c r="E19" s="8">
        <f>C19</f>
        <v>24316</v>
      </c>
      <c r="F19" s="16"/>
      <c r="G19" s="16"/>
      <c r="H19" s="16"/>
      <c r="I19" s="16"/>
      <c r="J19" s="16"/>
      <c r="K19" s="5"/>
    </row>
    <row r="20" spans="1:11" x14ac:dyDescent="0.2">
      <c r="A20" s="12" t="s">
        <v>62</v>
      </c>
      <c r="B20" s="9">
        <v>0</v>
      </c>
      <c r="C20" s="7">
        <f>C19</f>
        <v>24316</v>
      </c>
      <c r="D20" s="7">
        <f>C20</f>
        <v>24316</v>
      </c>
      <c r="E20" s="7">
        <f>C20</f>
        <v>24316</v>
      </c>
      <c r="F20" s="9"/>
      <c r="G20" s="90"/>
      <c r="H20" s="10">
        <f>C20/D20</f>
        <v>1</v>
      </c>
      <c r="I20" s="10">
        <f>D20/C21</f>
        <v>5.653214050733853E-3</v>
      </c>
      <c r="J20" s="10">
        <f>D20/B21</f>
        <v>1.5687741935483872E-2</v>
      </c>
      <c r="K20" s="5"/>
    </row>
    <row r="21" spans="1:11" ht="15" x14ac:dyDescent="0.2">
      <c r="A21" s="5"/>
      <c r="B21" s="18">
        <f>B6+B11+B17</f>
        <v>1550000</v>
      </c>
      <c r="C21" s="19">
        <f>C6+C11+C17+C20</f>
        <v>4301270</v>
      </c>
      <c r="D21" s="19">
        <f>D6+D11+D17+D20</f>
        <v>5851270</v>
      </c>
      <c r="E21" s="20">
        <f>E6+E11+E17+E20</f>
        <v>4301270</v>
      </c>
      <c r="F21" s="21"/>
      <c r="G21" s="22">
        <f>C21/B21</f>
        <v>2.7750129032258064</v>
      </c>
      <c r="H21" s="21"/>
      <c r="I21" s="22">
        <f>SUM(I2:I19)</f>
        <v>0.99434678594926618</v>
      </c>
      <c r="J21" s="22">
        <f>SUM(J2:J20)</f>
        <v>1.0156877419354839</v>
      </c>
      <c r="K21" s="5"/>
    </row>
    <row r="22" spans="1:11" x14ac:dyDescent="0.2">
      <c r="A22" s="5"/>
      <c r="B22" s="23"/>
      <c r="C22" s="21"/>
      <c r="D22" s="21"/>
      <c r="E22" s="22">
        <f>E21/C21</f>
        <v>1</v>
      </c>
      <c r="F22" s="21"/>
      <c r="G22" s="21"/>
      <c r="H22" s="21"/>
      <c r="I22" s="21"/>
      <c r="J22" s="21"/>
      <c r="K22" s="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2E852-C14C-4C3F-8966-EC03E5867DB4}">
  <dimension ref="A1:K33"/>
  <sheetViews>
    <sheetView workbookViewId="0">
      <selection activeCell="F6" sqref="F6"/>
    </sheetView>
  </sheetViews>
  <sheetFormatPr defaultColWidth="8.7109375" defaultRowHeight="12.75" x14ac:dyDescent="0.2"/>
  <cols>
    <col min="1" max="1" width="32.85546875" style="6" customWidth="1"/>
    <col min="2" max="2" width="12.85546875" style="6" customWidth="1"/>
    <col min="3" max="5" width="10.140625" style="6" bestFit="1" customWidth="1"/>
    <col min="6" max="6" width="11.42578125" style="6" customWidth="1"/>
    <col min="7" max="9" width="8.85546875" style="6" bestFit="1" customWidth="1"/>
    <col min="10" max="10" width="9.28515625" style="6" customWidth="1"/>
    <col min="11" max="16384" width="8.7109375" style="6"/>
  </cols>
  <sheetData>
    <row r="1" spans="1:11" ht="38.25" x14ac:dyDescent="0.2">
      <c r="A1" s="1"/>
      <c r="B1" s="2" t="s">
        <v>37</v>
      </c>
      <c r="C1" s="3" t="s">
        <v>10</v>
      </c>
      <c r="D1" s="2" t="s">
        <v>38</v>
      </c>
      <c r="E1" s="4" t="s">
        <v>39</v>
      </c>
      <c r="F1" s="4" t="s">
        <v>40</v>
      </c>
      <c r="G1" s="4" t="s">
        <v>41</v>
      </c>
      <c r="H1" s="4" t="s">
        <v>42</v>
      </c>
      <c r="I1" s="4" t="s">
        <v>43</v>
      </c>
      <c r="J1" s="4" t="s">
        <v>63</v>
      </c>
      <c r="K1" s="5"/>
    </row>
    <row r="2" spans="1:11" x14ac:dyDescent="0.2">
      <c r="A2" s="1" t="s">
        <v>45</v>
      </c>
      <c r="B2" s="7"/>
      <c r="C2" s="7"/>
      <c r="D2" s="7"/>
      <c r="E2" s="8">
        <f>C2</f>
        <v>0</v>
      </c>
      <c r="F2" s="24"/>
      <c r="G2" s="10"/>
      <c r="H2" s="10"/>
      <c r="I2" s="10"/>
      <c r="J2" s="10"/>
      <c r="K2" s="5"/>
    </row>
    <row r="3" spans="1:11" ht="25.5" x14ac:dyDescent="0.2">
      <c r="A3" s="15" t="s">
        <v>73</v>
      </c>
      <c r="B3" s="9">
        <v>33500</v>
      </c>
      <c r="C3" s="9">
        <v>16500</v>
      </c>
      <c r="D3" s="9">
        <f>SUM(B3:C3)</f>
        <v>50000</v>
      </c>
      <c r="E3" s="8">
        <f>C3</f>
        <v>16500</v>
      </c>
      <c r="F3" s="24"/>
      <c r="G3" s="10"/>
      <c r="H3" s="10"/>
      <c r="I3" s="10"/>
      <c r="J3" s="10"/>
      <c r="K3" s="5"/>
    </row>
    <row r="4" spans="1:11" x14ac:dyDescent="0.2">
      <c r="A4" s="12" t="s">
        <v>49</v>
      </c>
      <c r="B4" s="7">
        <f>SUM(B2:B3)</f>
        <v>33500</v>
      </c>
      <c r="C4" s="7">
        <f>SUM(C3:C3)</f>
        <v>16500</v>
      </c>
      <c r="D4" s="7">
        <f>SUM(B4+C4)</f>
        <v>50000</v>
      </c>
      <c r="E4" s="13">
        <f>C4</f>
        <v>16500</v>
      </c>
      <c r="F4" s="24">
        <v>0</v>
      </c>
      <c r="G4" s="10">
        <f>C4/B30</f>
        <v>5.5024577644681293E-2</v>
      </c>
      <c r="H4" s="10">
        <f>C4/B4</f>
        <v>0.4925373134328358</v>
      </c>
      <c r="I4" s="10">
        <f>C4/C30</f>
        <v>0.1030194051097625</v>
      </c>
      <c r="J4" s="10">
        <f>B4/B30</f>
        <v>0.1117165667331408</v>
      </c>
      <c r="K4" s="5"/>
    </row>
    <row r="5" spans="1:11" ht="25.5" x14ac:dyDescent="0.2">
      <c r="A5" s="14" t="s">
        <v>50</v>
      </c>
      <c r="B5" s="7"/>
      <c r="C5" s="7"/>
      <c r="D5" s="7"/>
      <c r="E5" s="9"/>
      <c r="F5" s="24"/>
      <c r="G5" s="10"/>
      <c r="H5" s="10"/>
      <c r="I5" s="10"/>
      <c r="J5" s="10"/>
      <c r="K5" s="5"/>
    </row>
    <row r="6" spans="1:11" x14ac:dyDescent="0.2">
      <c r="A6" s="15" t="s">
        <v>81</v>
      </c>
      <c r="B6" s="9">
        <v>0</v>
      </c>
      <c r="C6" s="9">
        <v>5500</v>
      </c>
      <c r="D6" s="9">
        <f t="shared" ref="D6:D14" si="0">SUM(B6:C6)</f>
        <v>5500</v>
      </c>
      <c r="E6" s="8">
        <f>D6</f>
        <v>5500</v>
      </c>
      <c r="F6" s="25"/>
      <c r="G6" s="10"/>
      <c r="H6" s="10"/>
      <c r="I6" s="10"/>
      <c r="J6" s="10"/>
      <c r="K6" s="5"/>
    </row>
    <row r="7" spans="1:11" x14ac:dyDescent="0.2">
      <c r="A7" s="15" t="s">
        <v>82</v>
      </c>
      <c r="B7" s="9">
        <v>0</v>
      </c>
      <c r="C7" s="9">
        <v>5984</v>
      </c>
      <c r="D7" s="9">
        <f t="shared" si="0"/>
        <v>5984</v>
      </c>
      <c r="E7" s="8">
        <f t="shared" ref="E7:E14" si="1">C7</f>
        <v>5984</v>
      </c>
      <c r="F7" s="9">
        <v>0</v>
      </c>
      <c r="G7" s="10"/>
      <c r="H7" s="10"/>
      <c r="I7" s="10"/>
      <c r="J7" s="10"/>
      <c r="K7" s="5"/>
    </row>
    <row r="8" spans="1:11" x14ac:dyDescent="0.2">
      <c r="A8" s="5" t="s">
        <v>83</v>
      </c>
      <c r="B8" s="9">
        <v>5306</v>
      </c>
      <c r="C8" s="9">
        <v>2640</v>
      </c>
      <c r="D8" s="9">
        <f t="shared" si="0"/>
        <v>7946</v>
      </c>
      <c r="E8" s="8">
        <f t="shared" si="1"/>
        <v>2640</v>
      </c>
      <c r="F8" s="25"/>
      <c r="G8" s="10"/>
      <c r="H8" s="10"/>
      <c r="I8" s="10"/>
      <c r="J8" s="10"/>
      <c r="K8" s="5"/>
    </row>
    <row r="9" spans="1:11" x14ac:dyDescent="0.2">
      <c r="A9" s="5" t="s">
        <v>84</v>
      </c>
      <c r="B9" s="9">
        <v>9380</v>
      </c>
      <c r="C9" s="9">
        <v>4620</v>
      </c>
      <c r="D9" s="9">
        <f t="shared" si="0"/>
        <v>14000</v>
      </c>
      <c r="E9" s="8">
        <f t="shared" si="1"/>
        <v>4620</v>
      </c>
      <c r="F9" s="25"/>
      <c r="G9" s="10"/>
      <c r="H9" s="10"/>
      <c r="I9" s="10"/>
      <c r="J9" s="10"/>
      <c r="K9" s="5"/>
    </row>
    <row r="10" spans="1:11" x14ac:dyDescent="0.2">
      <c r="A10" s="5" t="s">
        <v>85</v>
      </c>
      <c r="B10" s="9">
        <v>335</v>
      </c>
      <c r="C10" s="9">
        <v>165</v>
      </c>
      <c r="D10" s="9">
        <f t="shared" si="0"/>
        <v>500</v>
      </c>
      <c r="E10" s="8">
        <f t="shared" si="1"/>
        <v>165</v>
      </c>
      <c r="F10" s="25"/>
      <c r="G10" s="10"/>
      <c r="H10" s="10"/>
      <c r="I10" s="10"/>
      <c r="J10" s="10"/>
      <c r="K10" s="5"/>
    </row>
    <row r="11" spans="1:11" x14ac:dyDescent="0.2">
      <c r="A11" s="5" t="s">
        <v>86</v>
      </c>
      <c r="B11" s="9">
        <v>5025</v>
      </c>
      <c r="C11" s="9">
        <v>2475</v>
      </c>
      <c r="D11" s="9">
        <f t="shared" si="0"/>
        <v>7500</v>
      </c>
      <c r="E11" s="8">
        <f t="shared" si="1"/>
        <v>2475</v>
      </c>
      <c r="F11" s="25"/>
      <c r="G11" s="10"/>
      <c r="H11" s="10"/>
      <c r="I11" s="10"/>
      <c r="J11" s="10"/>
      <c r="K11" s="5"/>
    </row>
    <row r="12" spans="1:11" x14ac:dyDescent="0.2">
      <c r="A12" s="5" t="s">
        <v>87</v>
      </c>
      <c r="B12" s="9">
        <v>23450</v>
      </c>
      <c r="C12" s="9">
        <v>11550</v>
      </c>
      <c r="D12" s="9">
        <f t="shared" si="0"/>
        <v>35000</v>
      </c>
      <c r="E12" s="8">
        <f t="shared" si="1"/>
        <v>11550</v>
      </c>
      <c r="F12" s="25"/>
      <c r="G12" s="10"/>
      <c r="H12" s="10"/>
      <c r="I12" s="10"/>
      <c r="J12" s="10"/>
      <c r="K12" s="5"/>
    </row>
    <row r="13" spans="1:11" x14ac:dyDescent="0.2">
      <c r="A13" s="5" t="s">
        <v>88</v>
      </c>
      <c r="B13" s="9">
        <v>6030</v>
      </c>
      <c r="C13" s="9">
        <v>2970</v>
      </c>
      <c r="D13" s="9">
        <f t="shared" si="0"/>
        <v>9000</v>
      </c>
      <c r="E13" s="8">
        <f t="shared" si="1"/>
        <v>2970</v>
      </c>
      <c r="F13" s="25"/>
      <c r="G13" s="10"/>
      <c r="H13" s="10"/>
      <c r="I13" s="10"/>
      <c r="J13" s="10"/>
      <c r="K13" s="5"/>
    </row>
    <row r="14" spans="1:11" x14ac:dyDescent="0.2">
      <c r="A14" s="5" t="s">
        <v>89</v>
      </c>
      <c r="B14" s="9">
        <v>55000</v>
      </c>
      <c r="C14" s="9">
        <v>15000</v>
      </c>
      <c r="D14" s="9">
        <f t="shared" si="0"/>
        <v>70000</v>
      </c>
      <c r="E14" s="8">
        <f t="shared" si="1"/>
        <v>15000</v>
      </c>
      <c r="F14" s="25"/>
      <c r="G14" s="10"/>
      <c r="H14" s="10"/>
      <c r="I14" s="10"/>
      <c r="J14" s="10"/>
      <c r="K14" s="5"/>
    </row>
    <row r="15" spans="1:11" x14ac:dyDescent="0.2">
      <c r="A15" s="12" t="s">
        <v>54</v>
      </c>
      <c r="B15" s="7">
        <f>SUM(B6:B14)</f>
        <v>104526</v>
      </c>
      <c r="C15" s="7">
        <f>SUM(C6:C14)</f>
        <v>50904</v>
      </c>
      <c r="D15" s="7">
        <f>SUM(D6:D14)</f>
        <v>155430</v>
      </c>
      <c r="E15" s="8">
        <f>SUM(E6:E14)</f>
        <v>50904</v>
      </c>
      <c r="F15" s="25">
        <v>0</v>
      </c>
      <c r="G15" s="10">
        <f>C15/B15</f>
        <v>0.48699845014637505</v>
      </c>
      <c r="H15" s="10">
        <f>C15/D15</f>
        <v>0.32750434279096702</v>
      </c>
      <c r="I15" s="10">
        <f>C15/C30</f>
        <v>0.31782423016408179</v>
      </c>
      <c r="J15" s="10">
        <f>B15/B30</f>
        <v>0.34857569714472464</v>
      </c>
      <c r="K15" s="5"/>
    </row>
    <row r="16" spans="1:11" ht="25.5" x14ac:dyDescent="0.2">
      <c r="A16" s="14" t="s">
        <v>55</v>
      </c>
      <c r="B16" s="9"/>
      <c r="C16" s="7"/>
      <c r="D16" s="7"/>
      <c r="E16" s="9"/>
      <c r="F16" s="24"/>
      <c r="G16" s="10"/>
      <c r="H16" s="10"/>
      <c r="I16" s="10"/>
      <c r="J16" s="10"/>
      <c r="K16" s="5"/>
    </row>
    <row r="17" spans="1:11" x14ac:dyDescent="0.2">
      <c r="A17" s="15" t="s">
        <v>90</v>
      </c>
      <c r="B17" s="9">
        <v>1340</v>
      </c>
      <c r="C17" s="9">
        <v>660</v>
      </c>
      <c r="D17" s="9">
        <f t="shared" ref="D17:D25" si="2">SUM(B17:C17)</f>
        <v>2000</v>
      </c>
      <c r="E17" s="9">
        <f t="shared" ref="E17:E23" si="3">C17</f>
        <v>660</v>
      </c>
      <c r="F17" s="24"/>
      <c r="G17" s="24"/>
      <c r="H17" s="24"/>
      <c r="I17" s="24"/>
      <c r="J17" s="24"/>
      <c r="K17" s="5"/>
    </row>
    <row r="18" spans="1:11" x14ac:dyDescent="0.2">
      <c r="A18" s="15" t="s">
        <v>91</v>
      </c>
      <c r="B18" s="9">
        <v>33500</v>
      </c>
      <c r="C18" s="9">
        <v>16500</v>
      </c>
      <c r="D18" s="9">
        <f t="shared" si="2"/>
        <v>50000</v>
      </c>
      <c r="E18" s="9">
        <f t="shared" si="3"/>
        <v>16500</v>
      </c>
      <c r="F18" s="24"/>
      <c r="G18" s="24"/>
      <c r="H18" s="24"/>
      <c r="I18" s="24"/>
      <c r="J18" s="24"/>
      <c r="K18" s="5"/>
    </row>
    <row r="19" spans="1:11" x14ac:dyDescent="0.2">
      <c r="A19" s="15" t="s">
        <v>92</v>
      </c>
      <c r="B19" s="9">
        <v>15000</v>
      </c>
      <c r="C19" s="9">
        <v>25000</v>
      </c>
      <c r="D19" s="9">
        <f t="shared" si="2"/>
        <v>40000</v>
      </c>
      <c r="E19" s="9">
        <f t="shared" si="3"/>
        <v>25000</v>
      </c>
      <c r="F19" s="24"/>
      <c r="G19" s="24"/>
      <c r="H19" s="24"/>
      <c r="I19" s="24"/>
      <c r="J19" s="24"/>
      <c r="K19" s="5"/>
    </row>
    <row r="20" spans="1:11" x14ac:dyDescent="0.2">
      <c r="A20" s="15" t="s">
        <v>93</v>
      </c>
      <c r="B20" s="9">
        <v>13400</v>
      </c>
      <c r="C20" s="9">
        <v>6600</v>
      </c>
      <c r="D20" s="9">
        <f t="shared" si="2"/>
        <v>20000</v>
      </c>
      <c r="E20" s="9">
        <f t="shared" si="3"/>
        <v>6600</v>
      </c>
      <c r="F20" s="24"/>
      <c r="G20" s="24"/>
      <c r="H20" s="24"/>
      <c r="I20" s="24"/>
      <c r="J20" s="24"/>
      <c r="K20" s="5"/>
    </row>
    <row r="21" spans="1:11" x14ac:dyDescent="0.2">
      <c r="A21" s="15" t="s">
        <v>94</v>
      </c>
      <c r="B21" s="9">
        <v>3350</v>
      </c>
      <c r="C21" s="9">
        <v>1650</v>
      </c>
      <c r="D21" s="9">
        <f t="shared" si="2"/>
        <v>5000</v>
      </c>
      <c r="E21" s="9">
        <f t="shared" si="3"/>
        <v>1650</v>
      </c>
      <c r="F21" s="24"/>
      <c r="G21" s="24"/>
      <c r="H21" s="24"/>
      <c r="I21" s="24"/>
      <c r="J21" s="24"/>
      <c r="K21" s="5"/>
    </row>
    <row r="22" spans="1:11" ht="25.5" x14ac:dyDescent="0.2">
      <c r="A22" s="15" t="s">
        <v>95</v>
      </c>
      <c r="B22" s="9">
        <v>33500</v>
      </c>
      <c r="C22" s="9">
        <v>16500</v>
      </c>
      <c r="D22" s="9">
        <f t="shared" si="2"/>
        <v>50000</v>
      </c>
      <c r="E22" s="9">
        <f t="shared" si="3"/>
        <v>16500</v>
      </c>
      <c r="F22" s="24"/>
      <c r="G22" s="24"/>
      <c r="H22" s="24"/>
      <c r="I22" s="24"/>
      <c r="J22" s="24"/>
      <c r="K22" s="5"/>
    </row>
    <row r="23" spans="1:11" x14ac:dyDescent="0.2">
      <c r="A23" s="15" t="s">
        <v>96</v>
      </c>
      <c r="B23" s="9">
        <v>16750</v>
      </c>
      <c r="C23" s="9">
        <v>8250</v>
      </c>
      <c r="D23" s="9">
        <f t="shared" si="2"/>
        <v>25000</v>
      </c>
      <c r="E23" s="8">
        <f t="shared" si="3"/>
        <v>8250</v>
      </c>
      <c r="F23" s="25"/>
      <c r="G23" s="10"/>
      <c r="H23" s="10"/>
      <c r="I23" s="10"/>
      <c r="J23" s="10"/>
      <c r="K23" s="5"/>
    </row>
    <row r="24" spans="1:11" x14ac:dyDescent="0.2">
      <c r="A24" s="15" t="s">
        <v>97</v>
      </c>
      <c r="B24" s="9">
        <v>45000</v>
      </c>
      <c r="C24" s="9">
        <v>0</v>
      </c>
      <c r="D24" s="9">
        <f t="shared" si="2"/>
        <v>45000</v>
      </c>
      <c r="E24" s="8"/>
      <c r="F24" s="25">
        <f>C24</f>
        <v>0</v>
      </c>
      <c r="G24" s="10"/>
      <c r="H24" s="10"/>
      <c r="I24" s="10"/>
      <c r="J24" s="10"/>
      <c r="K24" s="5"/>
    </row>
    <row r="25" spans="1:11" x14ac:dyDescent="0.2">
      <c r="A25" s="15" t="s">
        <v>98</v>
      </c>
      <c r="B25" s="9">
        <v>0</v>
      </c>
      <c r="C25" s="9">
        <v>8000</v>
      </c>
      <c r="D25" s="9">
        <f t="shared" si="2"/>
        <v>8000</v>
      </c>
      <c r="E25" s="8">
        <f>C25</f>
        <v>8000</v>
      </c>
      <c r="F25" s="25"/>
      <c r="G25" s="10"/>
      <c r="H25" s="10"/>
      <c r="I25" s="10"/>
      <c r="J25" s="10"/>
      <c r="K25" s="5"/>
    </row>
    <row r="26" spans="1:11" x14ac:dyDescent="0.2">
      <c r="A26" s="12" t="s">
        <v>59</v>
      </c>
      <c r="B26" s="7">
        <f>SUM(B17:B25)</f>
        <v>161840</v>
      </c>
      <c r="C26" s="7">
        <f>SUM(C17:C25)</f>
        <v>83160</v>
      </c>
      <c r="D26" s="7">
        <f>SUM(D17:D25)</f>
        <v>245000</v>
      </c>
      <c r="E26" s="8">
        <f>SUM(E17:E25)</f>
        <v>83160</v>
      </c>
      <c r="F26" s="25">
        <f>SUM(F23:F25)</f>
        <v>0</v>
      </c>
      <c r="G26" s="10">
        <f>C26/B30</f>
        <v>0.27732387132919373</v>
      </c>
      <c r="H26" s="10">
        <f>C26/D26</f>
        <v>0.33942857142857141</v>
      </c>
      <c r="I26" s="10">
        <f>C26/C30</f>
        <v>0.51921780175320298</v>
      </c>
      <c r="J26" s="10">
        <f>B26/B30</f>
        <v>0.53970773612213452</v>
      </c>
      <c r="K26" s="5"/>
    </row>
    <row r="27" spans="1:11" x14ac:dyDescent="0.2">
      <c r="A27" s="1" t="s">
        <v>60</v>
      </c>
      <c r="B27" s="9">
        <v>0</v>
      </c>
      <c r="C27" s="7"/>
      <c r="D27" s="7"/>
      <c r="E27" s="9"/>
      <c r="F27" s="24"/>
      <c r="G27" s="10"/>
      <c r="H27" s="10"/>
      <c r="I27" s="10"/>
      <c r="J27" s="10"/>
      <c r="K27" s="5"/>
    </row>
    <row r="28" spans="1:11" x14ac:dyDescent="0.2">
      <c r="A28" s="5" t="s">
        <v>99</v>
      </c>
      <c r="B28" s="16">
        <v>0</v>
      </c>
      <c r="C28" s="9">
        <v>9600</v>
      </c>
      <c r="D28" s="9">
        <f>SUM(B28:C28)</f>
        <v>9600</v>
      </c>
      <c r="E28" s="8">
        <f>C28</f>
        <v>9600</v>
      </c>
      <c r="F28" s="25"/>
      <c r="G28" s="24"/>
      <c r="H28" s="24"/>
      <c r="I28" s="24"/>
      <c r="J28" s="24"/>
      <c r="K28" s="5"/>
    </row>
    <row r="29" spans="1:11" x14ac:dyDescent="0.2">
      <c r="A29" s="12" t="s">
        <v>62</v>
      </c>
      <c r="B29" s="9">
        <v>0</v>
      </c>
      <c r="C29" s="7">
        <f>C28</f>
        <v>9600</v>
      </c>
      <c r="D29" s="7">
        <f>C29</f>
        <v>9600</v>
      </c>
      <c r="E29" s="9"/>
      <c r="F29" s="9">
        <f>C29</f>
        <v>9600</v>
      </c>
      <c r="G29" s="10">
        <f>C29/B30</f>
        <v>3.2014299720541844E-2</v>
      </c>
      <c r="H29" s="10">
        <f>C29/D29</f>
        <v>1</v>
      </c>
      <c r="I29" s="10">
        <f>D29/C30</f>
        <v>5.9938562972952726E-2</v>
      </c>
      <c r="J29" s="10">
        <f>B29/B30</f>
        <v>0</v>
      </c>
      <c r="K29" s="5"/>
    </row>
    <row r="30" spans="1:11" ht="15" x14ac:dyDescent="0.2">
      <c r="A30" s="5"/>
      <c r="B30" s="18">
        <f>B4+B15+B26</f>
        <v>299866</v>
      </c>
      <c r="C30" s="27">
        <f>C4+C15+C26+C29</f>
        <v>160164</v>
      </c>
      <c r="D30" s="27">
        <f>D4+D15+D26+D29</f>
        <v>460030</v>
      </c>
      <c r="E30" s="20">
        <f>E4+E15+E26+E29</f>
        <v>150564</v>
      </c>
      <c r="F30" s="27">
        <f>F4+F15+F26+F29</f>
        <v>9600</v>
      </c>
      <c r="G30" s="29">
        <f>C30/B30</f>
        <v>0.53411857296258991</v>
      </c>
      <c r="H30" s="29"/>
      <c r="I30" s="22"/>
      <c r="J30" s="22"/>
      <c r="K30" s="5"/>
    </row>
    <row r="31" spans="1:11" x14ac:dyDescent="0.2">
      <c r="A31" s="5"/>
      <c r="B31" s="23"/>
      <c r="C31" s="22">
        <f>C30/B30</f>
        <v>0.53411857296258991</v>
      </c>
      <c r="D31" s="21"/>
      <c r="E31" s="22">
        <f>E30/C30</f>
        <v>0.94006143702704725</v>
      </c>
      <c r="F31" s="22"/>
      <c r="G31" s="21"/>
      <c r="H31" s="21"/>
      <c r="I31" s="21"/>
      <c r="J31" s="21"/>
      <c r="K31" s="5"/>
    </row>
    <row r="32" spans="1:11" x14ac:dyDescent="0.2">
      <c r="C32" s="28" t="s">
        <v>72</v>
      </c>
      <c r="K32" s="5"/>
    </row>
    <row r="33" spans="11:11" x14ac:dyDescent="0.2">
      <c r="K33" s="5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E8ED6-3AAC-4954-BA33-3F3EB39F9EC5}">
  <dimension ref="A1:XFD17"/>
  <sheetViews>
    <sheetView workbookViewId="0">
      <selection activeCell="K31" sqref="K31"/>
    </sheetView>
  </sheetViews>
  <sheetFormatPr defaultRowHeight="15" x14ac:dyDescent="0.25"/>
  <cols>
    <col min="1" max="1" width="27.85546875" customWidth="1"/>
    <col min="2" max="2" width="12.5703125" customWidth="1"/>
    <col min="3" max="3" width="13.5703125" customWidth="1"/>
    <col min="4" max="4" width="10.85546875" customWidth="1"/>
    <col min="5" max="5" width="15.7109375" customWidth="1"/>
  </cols>
  <sheetData>
    <row r="1" spans="1:11 16384:16384" s="6" customFormat="1" ht="38.25" x14ac:dyDescent="0.2">
      <c r="A1" s="1"/>
      <c r="B1" s="2" t="s">
        <v>37</v>
      </c>
      <c r="C1" s="3" t="s">
        <v>10</v>
      </c>
      <c r="D1" s="2" t="s">
        <v>38</v>
      </c>
      <c r="E1" s="4" t="s">
        <v>39</v>
      </c>
      <c r="F1" s="4" t="s">
        <v>40</v>
      </c>
      <c r="G1" s="4" t="s">
        <v>41</v>
      </c>
      <c r="H1" s="4" t="s">
        <v>42</v>
      </c>
      <c r="I1" s="4" t="s">
        <v>43</v>
      </c>
      <c r="J1" s="4" t="s">
        <v>63</v>
      </c>
      <c r="K1" s="5"/>
    </row>
    <row r="2" spans="1:11 16384:16384" s="6" customFormat="1" ht="12.75" x14ac:dyDescent="0.2">
      <c r="A2" s="1" t="s">
        <v>45</v>
      </c>
      <c r="B2" s="7"/>
      <c r="C2" s="7"/>
      <c r="D2" s="7"/>
      <c r="E2" s="8">
        <f>C2</f>
        <v>0</v>
      </c>
      <c r="F2" s="24"/>
      <c r="G2" s="10"/>
      <c r="H2" s="10"/>
      <c r="I2" s="10"/>
      <c r="J2" s="10"/>
      <c r="K2" s="5"/>
    </row>
    <row r="3" spans="1:11 16384:16384" s="6" customFormat="1" ht="12.75" x14ac:dyDescent="0.2">
      <c r="A3" s="12" t="s">
        <v>49</v>
      </c>
      <c r="B3" s="7">
        <v>0</v>
      </c>
      <c r="C3" s="7"/>
      <c r="D3" s="7">
        <f>SUM(B3+C3)</f>
        <v>0</v>
      </c>
      <c r="E3" s="13">
        <f>C3</f>
        <v>0</v>
      </c>
      <c r="F3" s="24">
        <v>0</v>
      </c>
      <c r="G3" s="10">
        <f>C3/B14</f>
        <v>0</v>
      </c>
      <c r="H3" s="10">
        <v>0</v>
      </c>
      <c r="I3" s="10">
        <f>C3/C14</f>
        <v>0</v>
      </c>
      <c r="J3" s="10">
        <f>B3/B14</f>
        <v>0</v>
      </c>
      <c r="K3" s="5"/>
    </row>
    <row r="4" spans="1:11 16384:16384" s="6" customFormat="1" ht="25.5" x14ac:dyDescent="0.2">
      <c r="A4" s="14" t="s">
        <v>50</v>
      </c>
      <c r="B4" s="7"/>
      <c r="C4" s="7"/>
      <c r="D4" s="7"/>
      <c r="E4" s="9"/>
      <c r="F4" s="24"/>
      <c r="G4" s="10"/>
      <c r="H4" s="10"/>
      <c r="I4" s="10"/>
      <c r="J4" s="10"/>
      <c r="K4" s="5"/>
    </row>
    <row r="5" spans="1:11 16384:16384" s="6" customFormat="1" ht="25.5" x14ac:dyDescent="0.2">
      <c r="A5" s="15" t="s">
        <v>109</v>
      </c>
      <c r="B5" s="9">
        <v>43550</v>
      </c>
      <c r="C5" s="9">
        <v>21450</v>
      </c>
      <c r="D5" s="9">
        <f>SUM(B5:C5)</f>
        <v>65000</v>
      </c>
      <c r="E5" s="8">
        <f>D5</f>
        <v>65000</v>
      </c>
      <c r="F5" s="25"/>
      <c r="G5" s="10"/>
      <c r="H5" s="10"/>
      <c r="I5" s="10"/>
      <c r="J5" s="10"/>
      <c r="K5" s="5"/>
    </row>
    <row r="6" spans="1:11 16384:16384" s="6" customFormat="1" ht="12.75" x14ac:dyDescent="0.2">
      <c r="A6" s="12" t="s">
        <v>54</v>
      </c>
      <c r="B6" s="7">
        <f>SUM(B5:B5)</f>
        <v>43550</v>
      </c>
      <c r="C6" s="7">
        <f>SUM(C5:C5)</f>
        <v>21450</v>
      </c>
      <c r="D6" s="7">
        <f>SUM(D5:D5)</f>
        <v>65000</v>
      </c>
      <c r="E6" s="8">
        <f>SUM(E5:E5)</f>
        <v>65000</v>
      </c>
      <c r="F6" s="25">
        <v>0</v>
      </c>
      <c r="G6" s="10">
        <f>C6/B14</f>
        <v>2.1593771329511891E-2</v>
      </c>
      <c r="H6" s="10">
        <f>C6/D6</f>
        <v>0.33</v>
      </c>
      <c r="I6" s="10">
        <f>C6/C14</f>
        <v>4.2336250488495195E-2</v>
      </c>
      <c r="J6" s="10">
        <f>B6/B14</f>
        <v>4.3841899365978688E-2</v>
      </c>
      <c r="K6" s="5"/>
    </row>
    <row r="7" spans="1:11 16384:16384" s="6" customFormat="1" ht="28.5" customHeight="1" x14ac:dyDescent="0.2">
      <c r="A7" s="14" t="s">
        <v>55</v>
      </c>
      <c r="B7" s="9"/>
      <c r="C7" s="7"/>
      <c r="D7" s="7"/>
      <c r="E7" s="9"/>
      <c r="F7" s="24"/>
      <c r="G7" s="10"/>
      <c r="H7" s="10"/>
      <c r="I7" s="10"/>
      <c r="J7" s="10"/>
      <c r="K7" s="5"/>
    </row>
    <row r="8" spans="1:11 16384:16384" s="6" customFormat="1" ht="27.6" customHeight="1" x14ac:dyDescent="0.2">
      <c r="A8" s="15" t="s">
        <v>110</v>
      </c>
      <c r="B8" s="9">
        <v>254332</v>
      </c>
      <c r="C8" s="9">
        <v>125268</v>
      </c>
      <c r="D8" s="9">
        <f>SUM(B8:C8)</f>
        <v>379600</v>
      </c>
      <c r="E8" s="8">
        <f>C8</f>
        <v>125268</v>
      </c>
      <c r="F8" s="24"/>
      <c r="G8" s="10"/>
      <c r="H8" s="10"/>
      <c r="I8" s="10"/>
      <c r="J8" s="10"/>
      <c r="K8" s="5"/>
    </row>
    <row r="9" spans="1:11 16384:16384" s="6" customFormat="1" ht="25.5" x14ac:dyDescent="0.2">
      <c r="A9" s="15" t="s">
        <v>111</v>
      </c>
      <c r="B9" s="9">
        <v>695460</v>
      </c>
      <c r="C9" s="9">
        <v>342540</v>
      </c>
      <c r="D9" s="9">
        <f>SUM(B9:C9)</f>
        <v>1038000</v>
      </c>
      <c r="E9" s="8">
        <f>C9</f>
        <v>342540</v>
      </c>
      <c r="F9" s="25"/>
      <c r="G9" s="10"/>
      <c r="H9" s="10"/>
      <c r="I9" s="10"/>
      <c r="J9" s="10"/>
      <c r="K9" s="5"/>
    </row>
    <row r="10" spans="1:11 16384:16384" s="6" customFormat="1" ht="12.75" x14ac:dyDescent="0.2">
      <c r="A10" s="12" t="s">
        <v>59</v>
      </c>
      <c r="B10" s="7">
        <f>SUM(B8:B9)</f>
        <v>949792</v>
      </c>
      <c r="C10" s="7">
        <f>SUM(C8:C9)</f>
        <v>467808</v>
      </c>
      <c r="D10" s="7">
        <f>SUM(D8:D9)</f>
        <v>1417600</v>
      </c>
      <c r="E10" s="9">
        <f>SUM(E8:E9)</f>
        <v>467808</v>
      </c>
      <c r="F10" s="25"/>
      <c r="G10" s="10">
        <f>C10/B14</f>
        <v>0.47094354210332395</v>
      </c>
      <c r="H10" s="10">
        <f>C10/D10</f>
        <v>0.33</v>
      </c>
      <c r="I10" s="10">
        <f>C10/C14</f>
        <v>0.92332105680755061</v>
      </c>
      <c r="J10" s="10">
        <f>B10/B14</f>
        <v>0.95615810063402129</v>
      </c>
      <c r="K10" s="5"/>
      <c r="XFD10" s="31">
        <f>SUM(J10)</f>
        <v>0.95615810063402129</v>
      </c>
    </row>
    <row r="11" spans="1:11 16384:16384" s="6" customFormat="1" ht="12.75" x14ac:dyDescent="0.2">
      <c r="A11" s="1" t="s">
        <v>60</v>
      </c>
      <c r="B11" s="9">
        <v>0</v>
      </c>
      <c r="C11" s="7"/>
      <c r="D11" s="7"/>
      <c r="E11" s="8">
        <v>0</v>
      </c>
      <c r="F11" s="24"/>
      <c r="G11" s="10"/>
      <c r="H11" s="10"/>
      <c r="I11" s="10"/>
      <c r="J11" s="10"/>
      <c r="K11" s="5"/>
    </row>
    <row r="12" spans="1:11 16384:16384" s="6" customFormat="1" ht="12.75" x14ac:dyDescent="0.2">
      <c r="A12" s="5" t="s">
        <v>99</v>
      </c>
      <c r="B12" s="16">
        <v>0</v>
      </c>
      <c r="C12" s="9">
        <v>17400</v>
      </c>
      <c r="D12" s="9">
        <v>0</v>
      </c>
      <c r="E12" s="9"/>
      <c r="F12" s="25"/>
      <c r="G12" s="24"/>
      <c r="H12" s="24"/>
      <c r="I12" s="24"/>
      <c r="J12" s="24"/>
      <c r="K12" s="5"/>
    </row>
    <row r="13" spans="1:11 16384:16384" s="6" customFormat="1" ht="12.75" x14ac:dyDescent="0.2">
      <c r="A13" s="12" t="s">
        <v>62</v>
      </c>
      <c r="B13" s="9">
        <v>0</v>
      </c>
      <c r="C13" s="7">
        <f>C12</f>
        <v>17400</v>
      </c>
      <c r="D13" s="7">
        <f>C13</f>
        <v>17400</v>
      </c>
      <c r="E13" s="8">
        <f>C12</f>
        <v>17400</v>
      </c>
      <c r="F13" s="9"/>
      <c r="G13" s="10">
        <f>C13/B14</f>
        <v>1.7516625693869785E-2</v>
      </c>
      <c r="H13" s="10">
        <v>0</v>
      </c>
      <c r="I13" s="10">
        <f>D13/C14</f>
        <v>3.4342692703954146E-2</v>
      </c>
      <c r="J13" s="10">
        <f>B13/B14</f>
        <v>0</v>
      </c>
      <c r="K13" s="5"/>
    </row>
    <row r="14" spans="1:11 16384:16384" s="6" customFormat="1" x14ac:dyDescent="0.2">
      <c r="A14" s="5"/>
      <c r="B14" s="18">
        <f>B3+B6+B10</f>
        <v>993342</v>
      </c>
      <c r="C14" s="27">
        <f>C3+C6+C10+C13</f>
        <v>506658</v>
      </c>
      <c r="D14" s="27">
        <f>D3+D6+D10+D13</f>
        <v>1500000</v>
      </c>
      <c r="E14" s="9">
        <f>C14</f>
        <v>506658</v>
      </c>
      <c r="F14" s="27">
        <f>F3+F6+F10+F13</f>
        <v>0</v>
      </c>
      <c r="G14" s="29">
        <f>C14/B14</f>
        <v>0.5100539391267056</v>
      </c>
      <c r="H14" s="29"/>
      <c r="I14" s="22"/>
      <c r="J14" s="22"/>
      <c r="K14" s="5"/>
    </row>
    <row r="15" spans="1:11 16384:16384" s="6" customFormat="1" ht="12.75" x14ac:dyDescent="0.2">
      <c r="A15" s="5"/>
      <c r="B15" s="23"/>
      <c r="C15" s="29">
        <f>C14/B14</f>
        <v>0.5100539391267056</v>
      </c>
      <c r="D15" s="21"/>
      <c r="E15" s="20"/>
      <c r="F15" s="22"/>
      <c r="G15" s="21"/>
      <c r="H15" s="21"/>
      <c r="I15" s="21"/>
      <c r="J15" s="21"/>
      <c r="K15" s="5"/>
    </row>
    <row r="16" spans="1:11 16384:16384" s="6" customFormat="1" ht="12.75" x14ac:dyDescent="0.2">
      <c r="C16" s="33" t="s">
        <v>72</v>
      </c>
      <c r="E16" s="22">
        <f>E15/C14</f>
        <v>0</v>
      </c>
      <c r="K16" s="5"/>
    </row>
    <row r="17" spans="5:5" x14ac:dyDescent="0.25">
      <c r="E17" s="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B4449-D837-4731-B45D-5FACEF656116}">
  <dimension ref="A1:K22"/>
  <sheetViews>
    <sheetView workbookViewId="0">
      <selection activeCell="G6" sqref="G6"/>
    </sheetView>
  </sheetViews>
  <sheetFormatPr defaultColWidth="15" defaultRowHeight="12.75" x14ac:dyDescent="0.2"/>
  <cols>
    <col min="1" max="1" width="18.140625" style="6" customWidth="1"/>
    <col min="2" max="16384" width="15" style="6"/>
  </cols>
  <sheetData>
    <row r="1" spans="1:11" ht="25.5" x14ac:dyDescent="0.2">
      <c r="A1" s="1"/>
      <c r="B1" s="2" t="s">
        <v>37</v>
      </c>
      <c r="C1" s="3" t="s">
        <v>10</v>
      </c>
      <c r="D1" s="2" t="s">
        <v>38</v>
      </c>
      <c r="E1" s="4" t="s">
        <v>39</v>
      </c>
      <c r="F1" s="4" t="s">
        <v>40</v>
      </c>
      <c r="G1" s="4" t="s">
        <v>41</v>
      </c>
      <c r="H1" s="4" t="s">
        <v>42</v>
      </c>
      <c r="I1" s="4" t="s">
        <v>43</v>
      </c>
      <c r="J1" s="4" t="s">
        <v>63</v>
      </c>
      <c r="K1" s="5"/>
    </row>
    <row r="2" spans="1:11" x14ac:dyDescent="0.2">
      <c r="A2" s="1" t="s">
        <v>45</v>
      </c>
      <c r="B2" s="7"/>
      <c r="C2" s="7"/>
      <c r="D2" s="7"/>
      <c r="E2" s="8">
        <f>C2</f>
        <v>0</v>
      </c>
      <c r="F2" s="24"/>
      <c r="G2" s="10"/>
      <c r="H2" s="10"/>
      <c r="I2" s="10"/>
      <c r="J2" s="10"/>
      <c r="K2" s="5"/>
    </row>
    <row r="3" spans="1:11" ht="38.25" x14ac:dyDescent="0.2">
      <c r="A3" s="15" t="s">
        <v>73</v>
      </c>
      <c r="B3" s="9">
        <v>15000</v>
      </c>
      <c r="C3" s="9">
        <v>0</v>
      </c>
      <c r="D3" s="9">
        <f>SUM(B3:C3)</f>
        <v>15000</v>
      </c>
      <c r="E3" s="8">
        <v>0</v>
      </c>
      <c r="F3" s="24"/>
      <c r="G3" s="10"/>
      <c r="H3" s="10"/>
      <c r="I3" s="10"/>
      <c r="J3" s="10"/>
      <c r="K3" s="5"/>
    </row>
    <row r="4" spans="1:11" x14ac:dyDescent="0.2">
      <c r="A4" s="12" t="s">
        <v>49</v>
      </c>
      <c r="B4" s="7">
        <f>SUM(B2:B3)</f>
        <v>15000</v>
      </c>
      <c r="C4" s="7">
        <f>SUM(C3:C3)</f>
        <v>0</v>
      </c>
      <c r="D4" s="7">
        <f>SUM(B4+C4)</f>
        <v>15000</v>
      </c>
      <c r="E4" s="13">
        <f>C4</f>
        <v>0</v>
      </c>
      <c r="F4" s="24">
        <v>0</v>
      </c>
      <c r="G4" s="10">
        <f>C4/B19</f>
        <v>0</v>
      </c>
      <c r="H4" s="10">
        <f>C4/D4</f>
        <v>0</v>
      </c>
      <c r="I4" s="10">
        <f>C4/C19</f>
        <v>0</v>
      </c>
      <c r="J4" s="10">
        <f>B4/B19</f>
        <v>1.4339192646097254E-2</v>
      </c>
      <c r="K4" s="5"/>
    </row>
    <row r="5" spans="1:11" ht="51" x14ac:dyDescent="0.2">
      <c r="A5" s="14" t="s">
        <v>50</v>
      </c>
      <c r="B5" s="7"/>
      <c r="C5" s="7"/>
      <c r="D5" s="7"/>
      <c r="E5" s="9"/>
      <c r="F5" s="24"/>
      <c r="G5" s="10"/>
      <c r="H5" s="10"/>
      <c r="I5" s="10"/>
      <c r="J5" s="10"/>
      <c r="K5" s="5"/>
    </row>
    <row r="6" spans="1:11" ht="63.75" x14ac:dyDescent="0.2">
      <c r="A6" s="15" t="s">
        <v>74</v>
      </c>
      <c r="B6" s="9">
        <v>0</v>
      </c>
      <c r="C6" s="9">
        <v>112075</v>
      </c>
      <c r="D6" s="9">
        <f>SUM(B6:C6)</f>
        <v>112075</v>
      </c>
      <c r="E6" s="8"/>
      <c r="F6" s="25">
        <f>C6</f>
        <v>112075</v>
      </c>
      <c r="G6" s="10"/>
      <c r="H6" s="10"/>
      <c r="I6" s="10"/>
      <c r="J6" s="10"/>
      <c r="K6" s="5"/>
    </row>
    <row r="7" spans="1:11" ht="38.25" x14ac:dyDescent="0.2">
      <c r="A7" s="15" t="s">
        <v>75</v>
      </c>
      <c r="B7" s="9">
        <v>10000</v>
      </c>
      <c r="C7" s="9">
        <v>0</v>
      </c>
      <c r="D7" s="9">
        <f>SUM(B7:C7)</f>
        <v>10000</v>
      </c>
      <c r="E7" s="8">
        <v>0</v>
      </c>
      <c r="F7" s="9">
        <v>0</v>
      </c>
      <c r="G7" s="10"/>
      <c r="H7" s="10"/>
      <c r="I7" s="10"/>
      <c r="J7" s="10"/>
      <c r="K7" s="5"/>
    </row>
    <row r="8" spans="1:11" x14ac:dyDescent="0.2">
      <c r="A8" s="5" t="s">
        <v>76</v>
      </c>
      <c r="B8" s="9">
        <v>50000</v>
      </c>
      <c r="C8" s="9"/>
      <c r="D8" s="9">
        <f>SUM(B8:C8)</f>
        <v>50000</v>
      </c>
      <c r="E8" s="8"/>
      <c r="F8" s="25">
        <f>C8</f>
        <v>0</v>
      </c>
      <c r="G8" s="10"/>
      <c r="H8" s="10"/>
      <c r="I8" s="10"/>
      <c r="J8" s="10"/>
      <c r="K8" s="5"/>
    </row>
    <row r="9" spans="1:11" x14ac:dyDescent="0.2">
      <c r="A9" s="12" t="s">
        <v>54</v>
      </c>
      <c r="B9" s="7">
        <f>SUM(B6:B8)</f>
        <v>60000</v>
      </c>
      <c r="C9" s="7">
        <f>SUM(C6:C8)</f>
        <v>112075</v>
      </c>
      <c r="D9" s="7">
        <f>SUM(D6:D8)</f>
        <v>172075</v>
      </c>
      <c r="E9" s="8"/>
      <c r="F9" s="25">
        <f>C9</f>
        <v>112075</v>
      </c>
      <c r="G9" s="10">
        <f>C9/B19</f>
        <v>0.10713766772075665</v>
      </c>
      <c r="H9" s="10">
        <f>C9/D9</f>
        <v>0.6513148336481186</v>
      </c>
      <c r="I9" s="10">
        <f>C9/C19</f>
        <v>0.21427533544151331</v>
      </c>
      <c r="J9" s="10">
        <f>B9/B19</f>
        <v>5.7356770584389018E-2</v>
      </c>
      <c r="K9" s="5"/>
    </row>
    <row r="10" spans="1:11" x14ac:dyDescent="0.2">
      <c r="A10" s="5"/>
      <c r="B10" s="9"/>
      <c r="C10" s="9"/>
      <c r="D10" s="7"/>
      <c r="E10" s="8"/>
      <c r="F10" s="24"/>
      <c r="G10" s="10"/>
      <c r="H10" s="10"/>
      <c r="I10" s="10"/>
      <c r="J10" s="10"/>
      <c r="K10" s="5"/>
    </row>
    <row r="11" spans="1:11" ht="51" x14ac:dyDescent="0.2">
      <c r="A11" s="14" t="s">
        <v>55</v>
      </c>
      <c r="B11" s="9"/>
      <c r="C11" s="7"/>
      <c r="D11" s="7"/>
      <c r="E11" s="9"/>
      <c r="F11" s="24"/>
      <c r="G11" s="10"/>
      <c r="H11" s="10"/>
      <c r="I11" s="10"/>
      <c r="J11" s="10"/>
      <c r="K11" s="5"/>
    </row>
    <row r="12" spans="1:11" ht="25.5" x14ac:dyDescent="0.2">
      <c r="A12" s="15" t="s">
        <v>77</v>
      </c>
      <c r="B12" s="9">
        <v>592879</v>
      </c>
      <c r="C12" s="9">
        <v>206765</v>
      </c>
      <c r="D12" s="9">
        <f>SUM(B12:C12)</f>
        <v>799644</v>
      </c>
      <c r="E12" s="8"/>
      <c r="F12" s="25">
        <f>C12</f>
        <v>206765</v>
      </c>
      <c r="G12" s="10"/>
      <c r="H12" s="10"/>
      <c r="I12" s="10"/>
      <c r="J12" s="10"/>
      <c r="K12" s="5"/>
    </row>
    <row r="13" spans="1:11" x14ac:dyDescent="0.2">
      <c r="A13" s="15" t="s">
        <v>78</v>
      </c>
      <c r="B13" s="9">
        <v>327595</v>
      </c>
      <c r="C13" s="9">
        <v>138021</v>
      </c>
      <c r="D13" s="9">
        <f>SUM(B13:C13)</f>
        <v>465616</v>
      </c>
      <c r="E13" s="8"/>
      <c r="F13" s="25">
        <f>C13</f>
        <v>138021</v>
      </c>
      <c r="G13" s="10"/>
      <c r="H13" s="10"/>
      <c r="I13" s="10"/>
      <c r="J13" s="10"/>
      <c r="K13" s="5"/>
    </row>
    <row r="14" spans="1:11" ht="25.5" x14ac:dyDescent="0.2">
      <c r="A14" s="15" t="s">
        <v>79</v>
      </c>
      <c r="B14" s="9">
        <v>50610</v>
      </c>
      <c r="C14" s="9">
        <v>0</v>
      </c>
      <c r="D14" s="9">
        <f>SUM(B14:C14)</f>
        <v>50610</v>
      </c>
      <c r="E14" s="8"/>
      <c r="F14" s="25">
        <f>C14</f>
        <v>0</v>
      </c>
      <c r="G14" s="10"/>
      <c r="H14" s="10"/>
      <c r="I14" s="10"/>
      <c r="J14" s="10"/>
      <c r="K14" s="5"/>
    </row>
    <row r="15" spans="1:11" x14ac:dyDescent="0.2">
      <c r="A15" s="12" t="s">
        <v>59</v>
      </c>
      <c r="B15" s="7">
        <f>SUM(B12:B14)</f>
        <v>971084</v>
      </c>
      <c r="C15" s="7">
        <f>SUM(C12:C14)</f>
        <v>344786</v>
      </c>
      <c r="D15" s="7">
        <f>SUM(D12:D14)</f>
        <v>1315870</v>
      </c>
      <c r="E15" s="8">
        <f>SUM(E12:E14)</f>
        <v>0</v>
      </c>
      <c r="F15" s="25">
        <f>SUM(F12:F14)</f>
        <v>344786</v>
      </c>
      <c r="G15" s="10">
        <f>C15/B19</f>
        <v>0.32959685837848585</v>
      </c>
      <c r="H15" s="10">
        <f>C15/D15</f>
        <v>0.26202132429495317</v>
      </c>
      <c r="I15" s="10">
        <f>C15/C19</f>
        <v>0.65919371675697169</v>
      </c>
      <c r="J15" s="10">
        <f>B15/B19</f>
        <v>0.92830403676951367</v>
      </c>
      <c r="K15" s="5"/>
    </row>
    <row r="16" spans="1:11" x14ac:dyDescent="0.2">
      <c r="A16" s="1" t="s">
        <v>60</v>
      </c>
      <c r="B16" s="9">
        <v>0</v>
      </c>
      <c r="C16" s="7"/>
      <c r="D16" s="7"/>
      <c r="E16" s="9"/>
      <c r="F16" s="24"/>
      <c r="G16" s="10"/>
      <c r="H16" s="10"/>
      <c r="I16" s="10"/>
      <c r="J16" s="10"/>
      <c r="K16" s="5"/>
    </row>
    <row r="17" spans="1:11" x14ac:dyDescent="0.2">
      <c r="A17" s="5" t="s">
        <v>80</v>
      </c>
      <c r="B17" s="16">
        <v>0</v>
      </c>
      <c r="C17" s="9">
        <v>66181</v>
      </c>
      <c r="D17" s="9">
        <f>SUM(B17:C17)</f>
        <v>66181</v>
      </c>
      <c r="E17" s="8"/>
      <c r="F17" s="25">
        <f>C17</f>
        <v>66181</v>
      </c>
      <c r="G17" s="24"/>
      <c r="H17" s="24"/>
      <c r="I17" s="24"/>
      <c r="J17" s="24"/>
      <c r="K17" s="5"/>
    </row>
    <row r="18" spans="1:11" x14ac:dyDescent="0.2">
      <c r="A18" s="12" t="s">
        <v>62</v>
      </c>
      <c r="B18" s="9">
        <v>0</v>
      </c>
      <c r="C18" s="7">
        <f>C17</f>
        <v>66181</v>
      </c>
      <c r="D18" s="7">
        <f>C18</f>
        <v>66181</v>
      </c>
      <c r="E18" s="9"/>
      <c r="F18" s="9">
        <f>C18</f>
        <v>66181</v>
      </c>
      <c r="G18" s="10">
        <f>C18/B19</f>
        <v>6.3265473900757485E-2</v>
      </c>
      <c r="H18" s="10">
        <f>C18/D18</f>
        <v>1</v>
      </c>
      <c r="I18" s="10">
        <f>D18/C19</f>
        <v>0.12653094780151497</v>
      </c>
      <c r="J18" s="10">
        <f>B18/B19</f>
        <v>0</v>
      </c>
      <c r="K18" s="5"/>
    </row>
    <row r="19" spans="1:11" ht="15" x14ac:dyDescent="0.2">
      <c r="A19" s="5"/>
      <c r="B19" s="18">
        <f>B4+B9+B15</f>
        <v>1046084</v>
      </c>
      <c r="C19" s="27">
        <f>C4+C9+C15+C18</f>
        <v>523042</v>
      </c>
      <c r="D19" s="27">
        <f>D4+D9+D15+D18</f>
        <v>1569126</v>
      </c>
      <c r="E19" s="20">
        <f>E4+E9+E15+E18</f>
        <v>0</v>
      </c>
      <c r="F19" s="27">
        <f>F4+F9+F15+F18</f>
        <v>523042</v>
      </c>
      <c r="G19" s="29">
        <f>C19/B19</f>
        <v>0.5</v>
      </c>
      <c r="H19" s="29"/>
      <c r="I19" s="22"/>
      <c r="J19" s="22"/>
      <c r="K19" s="5"/>
    </row>
    <row r="20" spans="1:11" x14ac:dyDescent="0.2">
      <c r="A20" s="5"/>
      <c r="B20" s="23"/>
      <c r="C20" s="22">
        <f>C19/B19</f>
        <v>0.5</v>
      </c>
      <c r="D20" s="21"/>
      <c r="E20" s="22">
        <f>E19/C19</f>
        <v>0</v>
      </c>
      <c r="F20" s="22"/>
      <c r="G20" s="21"/>
      <c r="H20" s="21"/>
      <c r="I20" s="21"/>
      <c r="J20" s="21"/>
      <c r="K20" s="5"/>
    </row>
    <row r="21" spans="1:11" x14ac:dyDescent="0.2">
      <c r="C21" s="28" t="s">
        <v>72</v>
      </c>
      <c r="K21" s="5"/>
    </row>
    <row r="22" spans="1:11" x14ac:dyDescent="0.2">
      <c r="K22" s="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C6CA5-C085-475B-BE58-C5556AA30753}">
  <dimension ref="A1:XFD23"/>
  <sheetViews>
    <sheetView workbookViewId="0">
      <selection activeCell="F8" sqref="F8"/>
    </sheetView>
  </sheetViews>
  <sheetFormatPr defaultColWidth="14" defaultRowHeight="15" x14ac:dyDescent="0.25"/>
  <cols>
    <col min="1" max="1" width="28.85546875" customWidth="1"/>
  </cols>
  <sheetData>
    <row r="1" spans="1:11 16384:16384" s="6" customFormat="1" ht="25.5" x14ac:dyDescent="0.2">
      <c r="A1" s="1"/>
      <c r="B1" s="2" t="s">
        <v>37</v>
      </c>
      <c r="C1" s="3" t="s">
        <v>10</v>
      </c>
      <c r="D1" s="2" t="s">
        <v>38</v>
      </c>
      <c r="E1" s="4" t="s">
        <v>39</v>
      </c>
      <c r="F1" s="4" t="s">
        <v>40</v>
      </c>
      <c r="G1" s="4" t="s">
        <v>41</v>
      </c>
      <c r="H1" s="4" t="s">
        <v>42</v>
      </c>
      <c r="I1" s="4" t="s">
        <v>43</v>
      </c>
      <c r="J1" s="4" t="s">
        <v>63</v>
      </c>
      <c r="K1" s="5"/>
    </row>
    <row r="2" spans="1:11 16384:16384" s="6" customFormat="1" ht="12.75" x14ac:dyDescent="0.2">
      <c r="A2" s="1" t="s">
        <v>45</v>
      </c>
      <c r="B2" s="7"/>
      <c r="C2" s="7"/>
      <c r="D2" s="7"/>
      <c r="E2" s="8">
        <f>C2</f>
        <v>0</v>
      </c>
      <c r="F2" s="24"/>
      <c r="G2" s="10"/>
      <c r="H2" s="10"/>
      <c r="I2" s="10"/>
      <c r="J2" s="10"/>
      <c r="K2" s="5"/>
    </row>
    <row r="3" spans="1:11 16384:16384" s="6" customFormat="1" ht="34.5" customHeight="1" x14ac:dyDescent="0.2">
      <c r="A3" s="15" t="s">
        <v>73</v>
      </c>
      <c r="B3" s="9">
        <v>0</v>
      </c>
      <c r="C3" s="9">
        <v>16000</v>
      </c>
      <c r="D3" s="9">
        <f>SUM(B3:C3)</f>
        <v>16000</v>
      </c>
      <c r="E3" s="8">
        <f>C3</f>
        <v>16000</v>
      </c>
      <c r="F3" s="24"/>
      <c r="G3" s="10"/>
      <c r="H3" s="10"/>
      <c r="I3" s="10"/>
      <c r="J3" s="10"/>
      <c r="K3" s="5"/>
    </row>
    <row r="4" spans="1:11 16384:16384" s="6" customFormat="1" ht="12.75" x14ac:dyDescent="0.2">
      <c r="A4" s="15" t="s">
        <v>100</v>
      </c>
      <c r="B4" s="9">
        <v>16000</v>
      </c>
      <c r="C4" s="9">
        <v>0</v>
      </c>
      <c r="D4" s="9">
        <f>B4</f>
        <v>16000</v>
      </c>
      <c r="E4" s="8"/>
      <c r="F4" s="24"/>
      <c r="G4" s="10"/>
      <c r="H4" s="10"/>
      <c r="I4" s="10"/>
      <c r="J4" s="10"/>
      <c r="K4" s="5"/>
    </row>
    <row r="5" spans="1:11 16384:16384" s="6" customFormat="1" ht="25.5" x14ac:dyDescent="0.2">
      <c r="A5" s="15" t="s">
        <v>101</v>
      </c>
      <c r="B5" s="9">
        <v>24000</v>
      </c>
      <c r="C5" s="9">
        <v>0</v>
      </c>
      <c r="D5" s="9"/>
      <c r="E5" s="8"/>
      <c r="F5" s="24"/>
      <c r="G5" s="10"/>
      <c r="H5" s="10"/>
      <c r="I5" s="10"/>
      <c r="J5" s="10"/>
      <c r="K5" s="5"/>
    </row>
    <row r="6" spans="1:11 16384:16384" s="6" customFormat="1" ht="12.75" x14ac:dyDescent="0.2">
      <c r="A6" s="12" t="s">
        <v>49</v>
      </c>
      <c r="B6" s="7">
        <f>SUM(B3:B5)</f>
        <v>40000</v>
      </c>
      <c r="C6" s="7">
        <f>SUM(C3:C3)</f>
        <v>16000</v>
      </c>
      <c r="D6" s="7">
        <f>SUM(B6+C6)</f>
        <v>56000</v>
      </c>
      <c r="E6" s="13">
        <f>C6</f>
        <v>16000</v>
      </c>
      <c r="F6" s="24">
        <v>0</v>
      </c>
      <c r="G6" s="10">
        <f>C6/B20</f>
        <v>1.06702234078026E-2</v>
      </c>
      <c r="H6" s="10">
        <f>C6/B6</f>
        <v>0.4</v>
      </c>
      <c r="I6" s="10">
        <f>C6/C20</f>
        <v>3.2128514056224897E-2</v>
      </c>
      <c r="J6" s="10">
        <f>B6/B20</f>
        <v>2.6675558519506502E-2</v>
      </c>
      <c r="K6" s="5"/>
    </row>
    <row r="7" spans="1:11 16384:16384" s="6" customFormat="1" ht="29.25" customHeight="1" x14ac:dyDescent="0.2">
      <c r="A7" s="14" t="s">
        <v>50</v>
      </c>
      <c r="B7" s="7"/>
      <c r="C7" s="7"/>
      <c r="D7" s="7"/>
      <c r="E7" s="9"/>
      <c r="F7" s="24"/>
      <c r="G7" s="10"/>
      <c r="H7" s="10"/>
      <c r="I7" s="10"/>
      <c r="J7" s="10"/>
      <c r="K7" s="5"/>
    </row>
    <row r="8" spans="1:11 16384:16384" s="6" customFormat="1" ht="31.5" customHeight="1" x14ac:dyDescent="0.2">
      <c r="A8" s="15" t="s">
        <v>108</v>
      </c>
      <c r="B8" s="9">
        <v>0</v>
      </c>
      <c r="C8" s="9">
        <v>100000</v>
      </c>
      <c r="D8" s="9">
        <f>SUM(B8:C8)</f>
        <v>100000</v>
      </c>
      <c r="E8" s="8">
        <f>D8</f>
        <v>100000</v>
      </c>
      <c r="F8" s="25"/>
      <c r="G8" s="10"/>
      <c r="H8" s="10"/>
      <c r="I8" s="10"/>
      <c r="J8" s="10"/>
      <c r="K8" s="5"/>
    </row>
    <row r="9" spans="1:11 16384:16384" s="6" customFormat="1" ht="24.75" customHeight="1" x14ac:dyDescent="0.2">
      <c r="A9" s="15" t="s">
        <v>103</v>
      </c>
      <c r="B9" s="9">
        <v>75000</v>
      </c>
      <c r="C9" s="9">
        <v>10000</v>
      </c>
      <c r="D9" s="9">
        <f>SUM(B9:C9)</f>
        <v>85000</v>
      </c>
      <c r="E9" s="8">
        <f>C9</f>
        <v>10000</v>
      </c>
      <c r="F9" s="9">
        <v>0</v>
      </c>
      <c r="G9" s="10"/>
      <c r="H9" s="10"/>
      <c r="I9" s="10"/>
      <c r="J9" s="10"/>
      <c r="K9" s="5"/>
    </row>
    <row r="10" spans="1:11 16384:16384" s="6" customFormat="1" ht="33.75" customHeight="1" x14ac:dyDescent="0.2">
      <c r="A10" s="15" t="s">
        <v>104</v>
      </c>
      <c r="B10" s="9">
        <v>75000</v>
      </c>
      <c r="C10" s="9">
        <v>0</v>
      </c>
      <c r="D10" s="9">
        <f>SUM(B10:C10)</f>
        <v>75000</v>
      </c>
      <c r="E10" s="8">
        <f>C10</f>
        <v>0</v>
      </c>
      <c r="F10" s="25"/>
      <c r="G10" s="10"/>
      <c r="H10" s="10"/>
      <c r="I10" s="10"/>
      <c r="J10" s="10"/>
      <c r="K10" s="5"/>
    </row>
    <row r="11" spans="1:11 16384:16384" s="6" customFormat="1" ht="12.75" x14ac:dyDescent="0.2">
      <c r="A11" s="12" t="s">
        <v>54</v>
      </c>
      <c r="B11" s="7">
        <f>SUM(B8:B10)</f>
        <v>150000</v>
      </c>
      <c r="C11" s="7">
        <f>SUM(C8:C10)</f>
        <v>110000</v>
      </c>
      <c r="D11" s="7">
        <f>SUM(D8:D10)</f>
        <v>260000</v>
      </c>
      <c r="E11" s="8">
        <f>SUM(E8:E10)</f>
        <v>110000</v>
      </c>
      <c r="F11" s="25">
        <v>0</v>
      </c>
      <c r="G11" s="10">
        <f>C11/B20</f>
        <v>7.335778592864288E-2</v>
      </c>
      <c r="H11" s="10">
        <f>C11/D11</f>
        <v>0.42307692307692307</v>
      </c>
      <c r="I11" s="10">
        <f>C11/C20</f>
        <v>0.22088353413654618</v>
      </c>
      <c r="J11" s="10">
        <f>B11/B20</f>
        <v>0.10003334444814939</v>
      </c>
      <c r="K11" s="5"/>
    </row>
    <row r="12" spans="1:11 16384:16384" s="6" customFormat="1" ht="28.5" customHeight="1" x14ac:dyDescent="0.2">
      <c r="A12" s="14" t="s">
        <v>55</v>
      </c>
      <c r="B12" s="9"/>
      <c r="C12" s="7"/>
      <c r="D12" s="7"/>
      <c r="E12" s="9"/>
      <c r="F12" s="24"/>
      <c r="G12" s="10"/>
      <c r="H12" s="10"/>
      <c r="I12" s="10"/>
      <c r="J12" s="10"/>
      <c r="K12" s="5"/>
    </row>
    <row r="13" spans="1:11 16384:16384" s="6" customFormat="1" ht="27.6" customHeight="1" x14ac:dyDescent="0.2">
      <c r="A13" s="15" t="s">
        <v>105</v>
      </c>
      <c r="B13" s="9">
        <v>436500</v>
      </c>
      <c r="C13" s="9">
        <v>124000</v>
      </c>
      <c r="D13" s="9">
        <f>SUM(B13:C13)</f>
        <v>560500</v>
      </c>
      <c r="E13" s="8">
        <f>C13</f>
        <v>124000</v>
      </c>
      <c r="F13" s="24"/>
      <c r="G13" s="10"/>
      <c r="H13" s="10"/>
      <c r="I13" s="10"/>
      <c r="J13" s="10"/>
      <c r="K13" s="5"/>
    </row>
    <row r="14" spans="1:11 16384:16384" s="6" customFormat="1" ht="40.5" customHeight="1" x14ac:dyDescent="0.2">
      <c r="A14" s="15" t="s">
        <v>106</v>
      </c>
      <c r="B14" s="9">
        <v>436500</v>
      </c>
      <c r="C14" s="9">
        <v>124000</v>
      </c>
      <c r="D14" s="9">
        <f>SUM(B14:C14)</f>
        <v>560500</v>
      </c>
      <c r="E14" s="8">
        <f>C14</f>
        <v>124000</v>
      </c>
      <c r="F14" s="25"/>
      <c r="G14" s="10"/>
      <c r="H14" s="10"/>
      <c r="I14" s="10"/>
      <c r="J14" s="10"/>
      <c r="K14" s="5"/>
    </row>
    <row r="15" spans="1:11 16384:16384" s="6" customFormat="1" ht="45.6" customHeight="1" x14ac:dyDescent="0.2">
      <c r="A15" s="15" t="s">
        <v>107</v>
      </c>
      <c r="B15" s="9">
        <v>436500</v>
      </c>
      <c r="C15" s="9">
        <v>124000</v>
      </c>
      <c r="D15" s="9">
        <f>SUM(B15:C15)</f>
        <v>560500</v>
      </c>
      <c r="E15" s="9">
        <f>C15</f>
        <v>124000</v>
      </c>
      <c r="F15" s="24"/>
      <c r="G15" s="24"/>
      <c r="H15" s="24"/>
      <c r="I15" s="24"/>
      <c r="J15" s="24"/>
      <c r="K15" s="5"/>
    </row>
    <row r="16" spans="1:11 16384:16384" s="6" customFormat="1" ht="12.75" x14ac:dyDescent="0.2">
      <c r="A16" s="12" t="s">
        <v>59</v>
      </c>
      <c r="B16" s="7">
        <f>SUM(B13:B15)</f>
        <v>1309500</v>
      </c>
      <c r="C16" s="7">
        <f>SUM(C13:C15)</f>
        <v>372000</v>
      </c>
      <c r="D16" s="7">
        <f>SUM(D13:D15)</f>
        <v>1681500</v>
      </c>
      <c r="E16" s="9">
        <f>SUM(E13:E15)</f>
        <v>372000</v>
      </c>
      <c r="F16" s="25"/>
      <c r="G16" s="10">
        <f>C16/B20</f>
        <v>0.24808269423141047</v>
      </c>
      <c r="H16" s="10">
        <f>C16/D16</f>
        <v>0.22123104371097235</v>
      </c>
      <c r="I16" s="10">
        <f>C16/C20</f>
        <v>0.74698795180722888</v>
      </c>
      <c r="J16" s="10">
        <f>B16/B20</f>
        <v>0.87329109703234409</v>
      </c>
      <c r="K16" s="5"/>
      <c r="XFD16" s="31">
        <f>SUM(J16)</f>
        <v>0.87329109703234409</v>
      </c>
    </row>
    <row r="17" spans="1:11" s="6" customFormat="1" ht="12.75" x14ac:dyDescent="0.2">
      <c r="A17" s="1" t="s">
        <v>60</v>
      </c>
      <c r="B17" s="9">
        <v>0</v>
      </c>
      <c r="C17" s="7"/>
      <c r="D17" s="7"/>
      <c r="E17" s="8">
        <v>0</v>
      </c>
      <c r="F17" s="24"/>
      <c r="G17" s="10"/>
      <c r="H17" s="10"/>
      <c r="I17" s="10"/>
      <c r="J17" s="10"/>
      <c r="K17" s="5"/>
    </row>
    <row r="18" spans="1:11" s="6" customFormat="1" ht="12.75" x14ac:dyDescent="0.2">
      <c r="A18" s="5" t="s">
        <v>99</v>
      </c>
      <c r="B18" s="16">
        <v>0</v>
      </c>
      <c r="C18" s="9">
        <v>0</v>
      </c>
      <c r="D18" s="9">
        <v>0</v>
      </c>
      <c r="E18" s="9"/>
      <c r="F18" s="25"/>
      <c r="G18" s="24"/>
      <c r="H18" s="24"/>
      <c r="I18" s="24"/>
      <c r="J18" s="24"/>
      <c r="K18" s="5"/>
    </row>
    <row r="19" spans="1:11" s="6" customFormat="1" ht="12.75" x14ac:dyDescent="0.2">
      <c r="A19" s="12" t="s">
        <v>62</v>
      </c>
      <c r="B19" s="9">
        <v>0</v>
      </c>
      <c r="C19" s="7">
        <f>C18</f>
        <v>0</v>
      </c>
      <c r="D19" s="7">
        <f>C19</f>
        <v>0</v>
      </c>
      <c r="E19" s="8">
        <f>C18</f>
        <v>0</v>
      </c>
      <c r="F19" s="9"/>
      <c r="G19" s="10">
        <f>C19/B20</f>
        <v>0</v>
      </c>
      <c r="H19" s="10">
        <v>0</v>
      </c>
      <c r="I19" s="10">
        <f>D19/C20</f>
        <v>0</v>
      </c>
      <c r="J19" s="10">
        <f>B19/B20</f>
        <v>0</v>
      </c>
      <c r="K19" s="5"/>
    </row>
    <row r="20" spans="1:11" s="6" customFormat="1" x14ac:dyDescent="0.2">
      <c r="A20" s="5"/>
      <c r="B20" s="18">
        <f>B6+B11+B16</f>
        <v>1499500</v>
      </c>
      <c r="C20" s="27">
        <f>C6+C11+C16+C19</f>
        <v>498000</v>
      </c>
      <c r="D20" s="27">
        <f>D6+D11+D16+D19</f>
        <v>1997500</v>
      </c>
      <c r="E20" s="9">
        <f>E16+E11+E6</f>
        <v>498000</v>
      </c>
      <c r="F20" s="27">
        <f>F6+F11+F16+F19</f>
        <v>0</v>
      </c>
      <c r="G20" s="29">
        <f>C20/B20</f>
        <v>0.33211070356785594</v>
      </c>
      <c r="H20" s="29"/>
      <c r="I20" s="22"/>
      <c r="J20" s="22"/>
      <c r="K20" s="5"/>
    </row>
    <row r="21" spans="1:11" s="6" customFormat="1" ht="12.75" x14ac:dyDescent="0.2">
      <c r="A21" s="5"/>
      <c r="B21" s="23"/>
      <c r="C21" s="29">
        <f>C20/B20</f>
        <v>0.33211070356785594</v>
      </c>
      <c r="D21" s="21"/>
      <c r="E21" s="20"/>
      <c r="F21" s="22"/>
      <c r="G21" s="21"/>
      <c r="H21" s="21"/>
      <c r="I21" s="21"/>
      <c r="J21" s="21"/>
      <c r="K21" s="5"/>
    </row>
    <row r="22" spans="1:11" s="6" customFormat="1" ht="12.75" x14ac:dyDescent="0.2">
      <c r="C22" s="33" t="s">
        <v>72</v>
      </c>
      <c r="E22" s="22">
        <f>E21/C20</f>
        <v>0</v>
      </c>
      <c r="K22" s="5"/>
    </row>
    <row r="23" spans="1:11" x14ac:dyDescent="0.25">
      <c r="E23" s="6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443B9-86F7-49E3-91C5-7393637D356C}">
  <dimension ref="A1:XFD23"/>
  <sheetViews>
    <sheetView topLeftCell="A9" workbookViewId="0">
      <selection activeCell="F15" sqref="F15"/>
    </sheetView>
  </sheetViews>
  <sheetFormatPr defaultColWidth="13.42578125" defaultRowHeight="15" x14ac:dyDescent="0.25"/>
  <sheetData>
    <row r="1" spans="1:15 16384:16384" s="6" customFormat="1" ht="25.5" x14ac:dyDescent="0.2">
      <c r="A1" s="1"/>
      <c r="B1" s="2" t="s">
        <v>37</v>
      </c>
      <c r="C1" s="3" t="s">
        <v>10</v>
      </c>
      <c r="D1" s="2" t="s">
        <v>38</v>
      </c>
      <c r="E1" s="4" t="s">
        <v>39</v>
      </c>
      <c r="F1" s="4" t="s">
        <v>40</v>
      </c>
      <c r="G1" s="4" t="s">
        <v>41</v>
      </c>
      <c r="H1" s="4" t="s">
        <v>42</v>
      </c>
      <c r="I1" s="4" t="s">
        <v>43</v>
      </c>
      <c r="J1" s="4" t="s">
        <v>63</v>
      </c>
      <c r="K1" s="5"/>
    </row>
    <row r="2" spans="1:15 16384:16384" s="6" customFormat="1" ht="12.75" x14ac:dyDescent="0.2">
      <c r="A2" s="1" t="s">
        <v>45</v>
      </c>
      <c r="B2" s="7"/>
      <c r="C2" s="7"/>
      <c r="D2" s="7"/>
      <c r="E2" s="8">
        <f>C2</f>
        <v>0</v>
      </c>
      <c r="F2" s="24"/>
      <c r="G2" s="10"/>
      <c r="H2" s="10"/>
      <c r="I2" s="10"/>
      <c r="J2" s="10"/>
      <c r="K2" s="5"/>
    </row>
    <row r="3" spans="1:15 16384:16384" s="6" customFormat="1" ht="63.75" x14ac:dyDescent="0.2">
      <c r="A3" s="15" t="s">
        <v>73</v>
      </c>
      <c r="B3" s="9">
        <v>0</v>
      </c>
      <c r="C3" s="9">
        <v>15000</v>
      </c>
      <c r="D3" s="9">
        <f>SUM(B3:C3)</f>
        <v>15000</v>
      </c>
      <c r="E3" s="8">
        <f>C3</f>
        <v>15000</v>
      </c>
      <c r="F3" s="24"/>
      <c r="G3" s="10"/>
      <c r="H3" s="10"/>
      <c r="I3" s="10"/>
      <c r="J3" s="10"/>
      <c r="K3" s="5"/>
    </row>
    <row r="4" spans="1:15 16384:16384" s="6" customFormat="1" ht="25.5" x14ac:dyDescent="0.2">
      <c r="A4" s="15" t="s">
        <v>100</v>
      </c>
      <c r="B4" s="9">
        <v>15000</v>
      </c>
      <c r="C4" s="9">
        <v>0</v>
      </c>
      <c r="D4" s="9"/>
      <c r="E4" s="8"/>
      <c r="F4" s="24"/>
      <c r="G4" s="10"/>
      <c r="H4" s="10"/>
      <c r="I4" s="10"/>
      <c r="J4" s="10"/>
      <c r="K4" s="5"/>
    </row>
    <row r="5" spans="1:15 16384:16384" s="6" customFormat="1" ht="51" x14ac:dyDescent="0.2">
      <c r="A5" s="15" t="s">
        <v>101</v>
      </c>
      <c r="B5" s="9">
        <v>15000</v>
      </c>
      <c r="C5" s="9">
        <v>0</v>
      </c>
      <c r="D5" s="9"/>
      <c r="E5" s="8"/>
      <c r="F5" s="24"/>
      <c r="G5" s="10"/>
      <c r="H5" s="10"/>
      <c r="I5" s="10"/>
      <c r="J5" s="10"/>
      <c r="K5" s="5"/>
    </row>
    <row r="6" spans="1:15 16384:16384" s="6" customFormat="1" ht="12.75" x14ac:dyDescent="0.2">
      <c r="A6" s="12" t="s">
        <v>49</v>
      </c>
      <c r="B6" s="7">
        <f>SUM(B3:B5)</f>
        <v>30000</v>
      </c>
      <c r="C6" s="7">
        <f>SUM(C3:C3)</f>
        <v>15000</v>
      </c>
      <c r="D6" s="7">
        <f>SUM(B6+C6)</f>
        <v>45000</v>
      </c>
      <c r="E6" s="13">
        <f>C6</f>
        <v>15000</v>
      </c>
      <c r="F6" s="24">
        <v>0</v>
      </c>
      <c r="G6" s="10">
        <f>C6/B20</f>
        <v>2.1428571428571429E-2</v>
      </c>
      <c r="H6" s="10">
        <f>C6/B6</f>
        <v>0.5</v>
      </c>
      <c r="I6" s="10">
        <f>C6/C20</f>
        <v>0.05</v>
      </c>
      <c r="J6" s="10">
        <f>B6/B20</f>
        <v>4.2857142857142858E-2</v>
      </c>
      <c r="K6" s="5"/>
    </row>
    <row r="7" spans="1:15 16384:16384" s="6" customFormat="1" ht="51" x14ac:dyDescent="0.2">
      <c r="A7" s="14" t="s">
        <v>50</v>
      </c>
      <c r="B7" s="7"/>
      <c r="C7" s="7"/>
      <c r="D7" s="7"/>
      <c r="E7" s="9"/>
      <c r="F7" s="24"/>
      <c r="G7" s="10"/>
      <c r="H7" s="10"/>
      <c r="I7" s="10"/>
      <c r="J7" s="10"/>
      <c r="K7" s="5"/>
    </row>
    <row r="8" spans="1:15 16384:16384" s="6" customFormat="1" ht="25.5" x14ac:dyDescent="0.2">
      <c r="A8" s="15" t="s">
        <v>102</v>
      </c>
      <c r="B8" s="9">
        <v>0</v>
      </c>
      <c r="C8" s="9">
        <v>60000</v>
      </c>
      <c r="D8" s="9">
        <f>SUM(B8:C8)</f>
        <v>60000</v>
      </c>
      <c r="E8" s="8">
        <f>D8</f>
        <v>60000</v>
      </c>
      <c r="F8" s="25"/>
      <c r="G8" s="10"/>
      <c r="H8" s="10"/>
      <c r="I8" s="10"/>
      <c r="J8" s="10"/>
      <c r="K8" s="5"/>
    </row>
    <row r="9" spans="1:15 16384:16384" s="6" customFormat="1" ht="38.25" x14ac:dyDescent="0.2">
      <c r="A9" s="15" t="s">
        <v>103</v>
      </c>
      <c r="B9" s="9">
        <v>60000</v>
      </c>
      <c r="C9" s="9">
        <v>0</v>
      </c>
      <c r="D9" s="9">
        <f>SUM(B9:C9)</f>
        <v>60000</v>
      </c>
      <c r="E9" s="8">
        <f>C9</f>
        <v>0</v>
      </c>
      <c r="F9" s="9">
        <v>0</v>
      </c>
      <c r="G9" s="10"/>
      <c r="H9" s="10"/>
      <c r="I9" s="10"/>
      <c r="J9" s="10"/>
      <c r="K9" s="5"/>
    </row>
    <row r="10" spans="1:15 16384:16384" s="6" customFormat="1" ht="63.75" x14ac:dyDescent="0.2">
      <c r="A10" s="15" t="s">
        <v>104</v>
      </c>
      <c r="B10" s="9">
        <v>75000</v>
      </c>
      <c r="C10" s="9">
        <v>0</v>
      </c>
      <c r="D10" s="9">
        <f>SUM(B10:C10)</f>
        <v>75000</v>
      </c>
      <c r="E10" s="8">
        <f>C10</f>
        <v>0</v>
      </c>
      <c r="F10" s="25"/>
      <c r="G10" s="10"/>
      <c r="H10" s="10"/>
      <c r="I10" s="10"/>
      <c r="J10" s="10"/>
      <c r="K10" s="5"/>
    </row>
    <row r="11" spans="1:15 16384:16384" s="6" customFormat="1" ht="12.75" x14ac:dyDescent="0.2">
      <c r="A11" s="12" t="s">
        <v>54</v>
      </c>
      <c r="B11" s="7">
        <f>SUM(B8:B10)</f>
        <v>135000</v>
      </c>
      <c r="C11" s="7">
        <f>SUM(C8:C10)</f>
        <v>60000</v>
      </c>
      <c r="D11" s="7">
        <f>SUM(D8:D10)</f>
        <v>195000</v>
      </c>
      <c r="E11" s="8">
        <f>SUM(E8:E10)</f>
        <v>60000</v>
      </c>
      <c r="F11" s="25">
        <v>0</v>
      </c>
      <c r="G11" s="10">
        <f>C11/B20</f>
        <v>8.5714285714285715E-2</v>
      </c>
      <c r="H11" s="10">
        <f>C11/D11</f>
        <v>0.30769230769230771</v>
      </c>
      <c r="I11" s="10">
        <f>C11/C20</f>
        <v>0.2</v>
      </c>
      <c r="J11" s="10">
        <f>B11/B20</f>
        <v>0.19285714285714287</v>
      </c>
      <c r="K11" s="5"/>
    </row>
    <row r="12" spans="1:15 16384:16384" s="6" customFormat="1" ht="28.5" customHeight="1" x14ac:dyDescent="0.2">
      <c r="A12" s="14" t="s">
        <v>55</v>
      </c>
      <c r="B12" s="9"/>
      <c r="C12" s="7"/>
      <c r="D12" s="7"/>
      <c r="E12" s="9"/>
      <c r="F12" s="24"/>
      <c r="G12" s="10"/>
      <c r="H12" s="10"/>
      <c r="I12" s="10"/>
      <c r="J12" s="10"/>
      <c r="K12" s="5"/>
    </row>
    <row r="13" spans="1:15 16384:16384" s="6" customFormat="1" ht="27.6" customHeight="1" x14ac:dyDescent="0.2">
      <c r="A13" s="15" t="s">
        <v>105</v>
      </c>
      <c r="B13" s="9">
        <v>178333</v>
      </c>
      <c r="C13" s="9">
        <v>75000</v>
      </c>
      <c r="D13" s="9">
        <f>SUM(B13:C13)</f>
        <v>253333</v>
      </c>
      <c r="E13" s="8">
        <f>C13</f>
        <v>75000</v>
      </c>
      <c r="F13" s="24"/>
      <c r="G13" s="10"/>
      <c r="H13" s="10"/>
      <c r="I13" s="10"/>
      <c r="J13" s="10"/>
      <c r="K13" s="5"/>
      <c r="M13" s="30"/>
      <c r="N13" s="30"/>
      <c r="O13" s="30"/>
    </row>
    <row r="14" spans="1:15 16384:16384" s="6" customFormat="1" ht="89.25" x14ac:dyDescent="0.2">
      <c r="A14" s="15" t="s">
        <v>106</v>
      </c>
      <c r="B14" s="9">
        <v>178333</v>
      </c>
      <c r="C14" s="9">
        <v>75000</v>
      </c>
      <c r="D14" s="9">
        <f>SUM(B14:C14)</f>
        <v>253333</v>
      </c>
      <c r="E14" s="8">
        <f>C14</f>
        <v>75000</v>
      </c>
      <c r="F14" s="25"/>
      <c r="G14" s="10"/>
      <c r="H14" s="10"/>
      <c r="I14" s="10"/>
      <c r="J14" s="10"/>
      <c r="K14" s="5"/>
      <c r="M14" s="30"/>
    </row>
    <row r="15" spans="1:15 16384:16384" s="6" customFormat="1" ht="45.6" customHeight="1" x14ac:dyDescent="0.2">
      <c r="A15" s="15" t="s">
        <v>107</v>
      </c>
      <c r="B15" s="9">
        <v>178334</v>
      </c>
      <c r="C15" s="9">
        <v>75000</v>
      </c>
      <c r="D15" s="9">
        <f>SUM(B15:C15)</f>
        <v>253334</v>
      </c>
      <c r="E15" s="9">
        <f>C15</f>
        <v>75000</v>
      </c>
      <c r="F15" s="24"/>
      <c r="G15" s="24"/>
      <c r="H15" s="24"/>
      <c r="I15" s="24"/>
      <c r="J15" s="24"/>
      <c r="K15" s="5"/>
      <c r="M15" s="30"/>
    </row>
    <row r="16" spans="1:15 16384:16384" s="6" customFormat="1" ht="12.75" x14ac:dyDescent="0.2">
      <c r="A16" s="12" t="s">
        <v>59</v>
      </c>
      <c r="B16" s="7">
        <f>SUM(B13:B15)</f>
        <v>535000</v>
      </c>
      <c r="C16" s="7">
        <f>SUM(C13:C15)</f>
        <v>225000</v>
      </c>
      <c r="D16" s="7">
        <f>SUM(D13:D15)</f>
        <v>760000</v>
      </c>
      <c r="E16" s="9">
        <f>SUM(E13:E15)</f>
        <v>225000</v>
      </c>
      <c r="F16" s="25"/>
      <c r="G16" s="10">
        <f>C16/B20</f>
        <v>0.32142857142857145</v>
      </c>
      <c r="H16" s="10">
        <f>C16/D16</f>
        <v>0.29605263157894735</v>
      </c>
      <c r="I16" s="10">
        <f>C16/C20</f>
        <v>0.75</v>
      </c>
      <c r="J16" s="10">
        <f>B16/B20</f>
        <v>0.76428571428571423</v>
      </c>
      <c r="K16" s="5"/>
      <c r="M16" s="30"/>
      <c r="XFD16" s="31">
        <f>SUM(J16)</f>
        <v>0.76428571428571423</v>
      </c>
    </row>
    <row r="17" spans="1:13" s="6" customFormat="1" ht="12.75" x14ac:dyDescent="0.2">
      <c r="A17" s="1" t="s">
        <v>60</v>
      </c>
      <c r="B17" s="9">
        <v>0</v>
      </c>
      <c r="C17" s="7"/>
      <c r="D17" s="7"/>
      <c r="E17" s="8">
        <v>0</v>
      </c>
      <c r="F17" s="24"/>
      <c r="G17" s="10"/>
      <c r="H17" s="10"/>
      <c r="I17" s="10"/>
      <c r="J17" s="10"/>
      <c r="K17" s="5"/>
      <c r="M17" s="32"/>
    </row>
    <row r="18" spans="1:13" s="6" customFormat="1" ht="12.75" x14ac:dyDescent="0.2">
      <c r="A18" s="5" t="s">
        <v>99</v>
      </c>
      <c r="B18" s="16">
        <v>0</v>
      </c>
      <c r="C18" s="9">
        <v>0</v>
      </c>
      <c r="D18" s="9">
        <v>0</v>
      </c>
      <c r="E18" s="9"/>
      <c r="F18" s="25"/>
      <c r="G18" s="24"/>
      <c r="H18" s="24"/>
      <c r="I18" s="24"/>
      <c r="J18" s="24"/>
      <c r="K18" s="5"/>
    </row>
    <row r="19" spans="1:13" s="6" customFormat="1" ht="12.75" x14ac:dyDescent="0.2">
      <c r="A19" s="12" t="s">
        <v>62</v>
      </c>
      <c r="B19" s="9">
        <v>0</v>
      </c>
      <c r="C19" s="7">
        <f>C18</f>
        <v>0</v>
      </c>
      <c r="D19" s="7">
        <f>C19</f>
        <v>0</v>
      </c>
      <c r="E19" s="8">
        <f>C18</f>
        <v>0</v>
      </c>
      <c r="F19" s="9"/>
      <c r="G19" s="10">
        <f>C19/B20</f>
        <v>0</v>
      </c>
      <c r="H19" s="10">
        <v>0</v>
      </c>
      <c r="I19" s="10">
        <f>D19/C20</f>
        <v>0</v>
      </c>
      <c r="J19" s="10">
        <f>B19/B20</f>
        <v>0</v>
      </c>
      <c r="K19" s="5"/>
    </row>
    <row r="20" spans="1:13" s="6" customFormat="1" x14ac:dyDescent="0.2">
      <c r="A20" s="5"/>
      <c r="B20" s="18">
        <f>B6+B11+B16</f>
        <v>700000</v>
      </c>
      <c r="C20" s="27">
        <f>C6+C11+C16+C19</f>
        <v>300000</v>
      </c>
      <c r="D20" s="27">
        <f>D6+D11+D16+D19</f>
        <v>1000000</v>
      </c>
      <c r="E20" s="9">
        <f>E16+E11+E6</f>
        <v>300000</v>
      </c>
      <c r="F20" s="27">
        <f>F6+F11+F16+F19</f>
        <v>0</v>
      </c>
      <c r="G20" s="29">
        <f>C20/B20</f>
        <v>0.42857142857142855</v>
      </c>
      <c r="H20" s="29"/>
      <c r="I20" s="22"/>
      <c r="J20" s="22"/>
      <c r="K20" s="5"/>
    </row>
    <row r="21" spans="1:13" s="6" customFormat="1" ht="12.75" x14ac:dyDescent="0.2">
      <c r="A21" s="5"/>
      <c r="B21" s="23"/>
      <c r="C21" s="29">
        <f>C20/B20</f>
        <v>0.42857142857142855</v>
      </c>
      <c r="D21" s="21"/>
      <c r="E21" s="20"/>
      <c r="F21" s="22"/>
      <c r="G21" s="21"/>
      <c r="H21" s="21"/>
      <c r="I21" s="21"/>
      <c r="J21" s="21"/>
      <c r="K21" s="5"/>
    </row>
    <row r="22" spans="1:13" s="6" customFormat="1" ht="12.75" x14ac:dyDescent="0.2">
      <c r="C22" s="28" t="s">
        <v>72</v>
      </c>
      <c r="E22" s="22">
        <f>E21/C20</f>
        <v>0</v>
      </c>
      <c r="K22" s="5"/>
    </row>
    <row r="23" spans="1:13" x14ac:dyDescent="0.25">
      <c r="E23" s="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605368CF814545934B2575485A0794" ma:contentTypeVersion="15" ma:contentTypeDescription="Create a new document." ma:contentTypeScope="" ma:versionID="4e57d04cc7bd8131216fe6d6110927f1">
  <xsd:schema xmlns:xsd="http://www.w3.org/2001/XMLSchema" xmlns:xs="http://www.w3.org/2001/XMLSchema" xmlns:p="http://schemas.microsoft.com/office/2006/metadata/properties" xmlns:ns2="b00a3dd4-ca5d-476a-b86f-4421ce3fa68a" xmlns:ns3="ee4a4019-b5a8-404f-b4d1-b810769844e2" targetNamespace="http://schemas.microsoft.com/office/2006/metadata/properties" ma:root="true" ma:fieldsID="7ca9a1ea694f1ffb13199e56b369a7b3" ns2:_="" ns3:_="">
    <xsd:import namespace="b00a3dd4-ca5d-476a-b86f-4421ce3fa68a"/>
    <xsd:import namespace="ee4a4019-b5a8-404f-b4d1-b810769844e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0a3dd4-ca5d-476a-b86f-4421ce3fa6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6a548d21-6c86-4e33-8bb5-3bd772540c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4a4019-b5a8-404f-b4d1-b810769844e2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eb5d7a5e-4e0b-4a64-a645-7c3ddb70f54d}" ma:internalName="TaxCatchAll" ma:showField="CatchAllData" ma:web="ee4a4019-b5a8-404f-b4d1-b810769844e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3DFF496-A07E-48C2-B5E9-53CE5A7E06B4}"/>
</file>

<file path=customXml/itemProps2.xml><?xml version="1.0" encoding="utf-8"?>
<ds:datastoreItem xmlns:ds="http://schemas.openxmlformats.org/officeDocument/2006/customXml" ds:itemID="{F3C5803F-3732-4D9B-B7A1-D0DF598C8AA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STAFF RECO</vt:lpstr>
      <vt:lpstr>AC MGP COMM RECO</vt:lpstr>
      <vt:lpstr>FOC MGP COMM RECO</vt:lpstr>
      <vt:lpstr>1. Graton Town Sq Budget</vt:lpstr>
      <vt:lpstr>2. Colgan Creek Budget</vt:lpstr>
      <vt:lpstr>3. Mark W Area Pk Budget</vt:lpstr>
      <vt:lpstr>4.Tom Schopflin Fld Ph2 Budget</vt:lpstr>
      <vt:lpstr>5. Los Guilicos Budget</vt:lpstr>
      <vt:lpstr>6.Russian Rvr Cmty Pk Budget</vt:lpstr>
      <vt:lpstr>7.Occidental Comm Plaza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Pamela Swan</dc:creator>
  <cp:lastModifiedBy>Pamela Swan</cp:lastModifiedBy>
  <dcterms:created xsi:type="dcterms:W3CDTF">2024-09-25T21:40:48Z</dcterms:created>
  <dcterms:modified xsi:type="dcterms:W3CDTF">2024-10-18T21:15:45Z</dcterms:modified>
</cp:coreProperties>
</file>